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marek\Desktop\"/>
    </mc:Choice>
  </mc:AlternateContent>
  <xr:revisionPtr revIDLastSave="0" documentId="13_ncr:1_{3AFED1DA-E92F-4639-A41B-66A8AE51BCD8}" xr6:coauthVersionLast="36" xr6:coauthVersionMax="36" xr10:uidLastSave="{00000000-0000-0000-0000-000000000000}"/>
  <bookViews>
    <workbookView xWindow="32760" yWindow="32760" windowWidth="29040" windowHeight="15840" tabRatio="987" xr2:uid="{00000000-000D-0000-FFFF-FFFF00000000}"/>
  </bookViews>
  <sheets>
    <sheet name="Configuration" sheetId="1" r:id="rId1"/>
    <sheet name="Price list" sheetId="4" r:id="rId2"/>
    <sheet name="DW" sheetId="7" state="hidden" r:id="rId3"/>
    <sheet name="DWEN" sheetId="9" state="hidden" r:id="rId4"/>
    <sheet name="MOC" sheetId="5" state="hidden" r:id="rId5"/>
  </sheets>
  <definedNames>
    <definedName name="_xlnm.Print_Area" localSheetId="0">Configuration!$A$1:$AE$35</definedName>
    <definedName name="_xlnm.Print_Area" localSheetId="1">'Price list'!$B$2:$J$80</definedName>
  </definedNames>
  <calcPr calcId="191029" iterateDelta="1E-4"/>
</workbook>
</file>

<file path=xl/calcChain.xml><?xml version="1.0" encoding="utf-8"?>
<calcChain xmlns="http://schemas.openxmlformats.org/spreadsheetml/2006/main">
  <c r="E121" i="9" l="1"/>
  <c r="I78" i="4"/>
  <c r="I76" i="4"/>
  <c r="I74" i="4"/>
  <c r="I72" i="4"/>
  <c r="I70" i="4"/>
  <c r="I68" i="4"/>
  <c r="I66" i="4"/>
  <c r="I64" i="4"/>
  <c r="I62" i="4"/>
  <c r="I50" i="4"/>
  <c r="I48" i="4"/>
  <c r="I46" i="4"/>
  <c r="I44" i="4"/>
  <c r="I39" i="4"/>
  <c r="I27" i="4"/>
  <c r="I29" i="4"/>
  <c r="I31" i="4"/>
  <c r="I33" i="4"/>
  <c r="I35" i="4"/>
  <c r="I21" i="4"/>
  <c r="I23" i="4"/>
  <c r="I25" i="4"/>
  <c r="I19" i="4"/>
  <c r="I8" i="4"/>
  <c r="I10" i="4"/>
  <c r="I12" i="4"/>
  <c r="I14" i="4"/>
  <c r="I6" i="4"/>
  <c r="E120" i="7"/>
  <c r="H46" i="4"/>
  <c r="H48" i="4"/>
  <c r="H50" i="4"/>
  <c r="H44" i="4"/>
  <c r="H78" i="4"/>
  <c r="H76" i="4"/>
  <c r="H68" i="4"/>
  <c r="H70" i="4"/>
  <c r="H72" i="4"/>
  <c r="H74" i="4"/>
  <c r="H64" i="4"/>
  <c r="H66" i="4"/>
  <c r="H62" i="4"/>
  <c r="H39" i="4"/>
  <c r="H21" i="4"/>
  <c r="H23" i="4"/>
  <c r="H25" i="4"/>
  <c r="H27" i="4"/>
  <c r="H29" i="4"/>
  <c r="H31" i="4"/>
  <c r="H33" i="4"/>
  <c r="H35" i="4"/>
  <c r="H19" i="4"/>
  <c r="H8" i="4"/>
  <c r="H10" i="4"/>
  <c r="H12" i="4"/>
  <c r="H14" i="4"/>
  <c r="H6" i="4"/>
  <c r="F9" i="1"/>
  <c r="C27" i="1" s="1"/>
  <c r="I7" i="1"/>
  <c r="D15" i="1"/>
  <c r="I25" i="1"/>
  <c r="I23" i="1"/>
  <c r="A29" i="1"/>
  <c r="A27" i="1"/>
  <c r="L27" i="1"/>
  <c r="L25" i="1"/>
  <c r="L23" i="1"/>
  <c r="L17" i="1"/>
  <c r="L15" i="1"/>
  <c r="I27" i="1"/>
  <c r="I19" i="1"/>
  <c r="I17" i="1"/>
  <c r="I15" i="1"/>
  <c r="N14" i="5"/>
  <c r="G14" i="5"/>
  <c r="K16" i="5"/>
  <c r="K15" i="5"/>
  <c r="K14" i="5"/>
  <c r="A25" i="1"/>
  <c r="D25" i="1" s="1"/>
  <c r="D31" i="1"/>
  <c r="D29" i="1"/>
  <c r="D27" i="1"/>
  <c r="A31" i="1"/>
  <c r="A19" i="1"/>
  <c r="A17" i="1"/>
  <c r="A15" i="1"/>
  <c r="D16" i="5"/>
  <c r="D15" i="5"/>
  <c r="D14" i="5"/>
  <c r="D20" i="5" s="1"/>
  <c r="D19" i="1"/>
  <c r="D17" i="1"/>
  <c r="F10" i="4"/>
  <c r="F64" i="4"/>
  <c r="K19" i="1"/>
  <c r="F14" i="4"/>
  <c r="A8" i="1"/>
  <c r="F31" i="4"/>
  <c r="O34" i="1"/>
  <c r="F46" i="4"/>
  <c r="C17" i="1"/>
  <c r="A21" i="1"/>
  <c r="A3" i="1" l="1"/>
  <c r="F8" i="4"/>
  <c r="D78" i="4"/>
  <c r="O27" i="1"/>
  <c r="D44" i="4"/>
  <c r="I2" i="1"/>
  <c r="O17" i="1"/>
  <c r="F39" i="4"/>
  <c r="N14" i="1"/>
  <c r="K23" i="1"/>
  <c r="D19" i="4"/>
  <c r="F70" i="4"/>
  <c r="B14" i="1"/>
  <c r="D64" i="4"/>
  <c r="G31" i="1"/>
  <c r="G29" i="1"/>
  <c r="F48" i="4"/>
  <c r="L14" i="1"/>
  <c r="F14" i="1"/>
  <c r="D50" i="4"/>
  <c r="C23" i="1"/>
  <c r="D25" i="4"/>
  <c r="K15" i="1"/>
  <c r="F21" i="4"/>
  <c r="C15" i="1"/>
  <c r="F72" i="4"/>
  <c r="F23" i="4"/>
  <c r="K20" i="5"/>
  <c r="N20" i="5" s="1"/>
  <c r="D21" i="1"/>
  <c r="F6" i="4"/>
  <c r="D68" i="4"/>
  <c r="G17" i="1"/>
  <c r="D35" i="4"/>
  <c r="C29" i="1"/>
  <c r="F74" i="4"/>
  <c r="D23" i="4"/>
  <c r="C19" i="1"/>
  <c r="O25" i="1"/>
  <c r="D8" i="4"/>
  <c r="I18" i="1" s="1"/>
  <c r="G27" i="1"/>
  <c r="F78" i="4"/>
  <c r="D29" i="4"/>
  <c r="E14" i="1"/>
  <c r="M14" i="1"/>
  <c r="I5" i="1"/>
  <c r="D74" i="4"/>
  <c r="G25" i="1"/>
  <c r="D62" i="4"/>
  <c r="O21" i="1"/>
  <c r="F62" i="4"/>
  <c r="F27" i="4"/>
  <c r="O15" i="1"/>
  <c r="I8" i="1"/>
  <c r="F44" i="4"/>
  <c r="A28" i="1" s="1"/>
  <c r="F12" i="4"/>
  <c r="G19" i="1"/>
  <c r="D76" i="4"/>
  <c r="F33" i="4"/>
  <c r="K25" i="1"/>
  <c r="A12" i="1"/>
  <c r="G34" i="1"/>
  <c r="A5" i="1"/>
  <c r="D48" i="4"/>
  <c r="F25" i="4"/>
  <c r="A22" i="1" s="1"/>
  <c r="D6" i="4"/>
  <c r="O23" i="1"/>
  <c r="D72" i="4"/>
  <c r="D14" i="1"/>
  <c r="K21" i="1"/>
  <c r="I24" i="1"/>
  <c r="F35" i="4"/>
  <c r="A9" i="1"/>
  <c r="J17" i="1"/>
  <c r="N17" i="1" s="1"/>
  <c r="C31" i="1"/>
  <c r="A6" i="1"/>
  <c r="D70" i="4"/>
  <c r="D33" i="4"/>
  <c r="I14" i="1"/>
  <c r="C21" i="1"/>
  <c r="I34" i="1"/>
  <c r="D46" i="4"/>
  <c r="F29" i="4"/>
  <c r="K27" i="1"/>
  <c r="G23" i="1"/>
  <c r="F68" i="4"/>
  <c r="D39" i="4"/>
  <c r="D12" i="4"/>
  <c r="A20" i="1" s="1"/>
  <c r="C25" i="1"/>
  <c r="A14" i="1"/>
  <c r="G21" i="1"/>
  <c r="G15" i="1"/>
  <c r="A34" i="1"/>
  <c r="D66" i="4"/>
  <c r="D27" i="4"/>
  <c r="D10" i="4"/>
  <c r="A18" i="1" s="1"/>
  <c r="I6" i="1"/>
  <c r="K17" i="1"/>
  <c r="J14" i="1"/>
  <c r="D31" i="4"/>
  <c r="A7" i="1"/>
  <c r="A30" i="1"/>
  <c r="B31" i="1"/>
  <c r="F31" i="1" s="1"/>
  <c r="B17" i="1"/>
  <c r="F17" i="1" s="1"/>
  <c r="B27" i="1"/>
  <c r="F27" i="1" s="1"/>
  <c r="J25" i="1"/>
  <c r="N25" i="1" s="1"/>
  <c r="B29" i="1"/>
  <c r="F29" i="1" s="1"/>
  <c r="B19" i="1"/>
  <c r="F19" i="1" s="1"/>
  <c r="B15" i="1"/>
  <c r="F15" i="1" s="1"/>
  <c r="J19" i="1"/>
  <c r="J23" i="1"/>
  <c r="N23" i="1" s="1"/>
  <c r="J15" i="1"/>
  <c r="N15" i="1" s="1"/>
  <c r="A23" i="1"/>
  <c r="G20" i="5"/>
  <c r="I21" i="1" s="1"/>
  <c r="J21" i="1" s="1"/>
  <c r="B21" i="1"/>
  <c r="F21" i="1" s="1"/>
  <c r="B25" i="1"/>
  <c r="F25" i="1" s="1"/>
  <c r="I28" i="1"/>
  <c r="J27" i="1"/>
  <c r="N27" i="1" s="1"/>
  <c r="I26" i="1"/>
  <c r="A26" i="1"/>
  <c r="D14" i="4"/>
  <c r="A16" i="1" s="1"/>
  <c r="D21" i="4"/>
  <c r="F66" i="4"/>
  <c r="O19" i="1"/>
  <c r="F19" i="4"/>
  <c r="I20" i="1" s="1"/>
  <c r="F50" i="4"/>
  <c r="F76" i="4"/>
  <c r="L19" i="1" l="1"/>
  <c r="I22" i="1"/>
  <c r="L21" i="1"/>
  <c r="A32" i="1"/>
  <c r="I16" i="1"/>
  <c r="N19" i="1"/>
  <c r="N21" i="1"/>
  <c r="N34" i="1" s="1"/>
  <c r="A24" i="1"/>
  <c r="D23" i="1"/>
  <c r="B23" i="1"/>
  <c r="F23" i="1" l="1"/>
  <c r="F34" i="1" s="1"/>
</calcChain>
</file>

<file path=xl/sharedStrings.xml><?xml version="1.0" encoding="utf-8"?>
<sst xmlns="http://schemas.openxmlformats.org/spreadsheetml/2006/main" count="2551" uniqueCount="897">
  <si>
    <t>PW-097-CO</t>
  </si>
  <si>
    <t>PW-098-LPG</t>
  </si>
  <si>
    <t>PW-105-CO</t>
  </si>
  <si>
    <t>PW-106-LPG</t>
  </si>
  <si>
    <t>PW-107-LPG</t>
  </si>
  <si>
    <t>PW-023-A</t>
  </si>
  <si>
    <t>PW-108-A</t>
  </si>
  <si>
    <t>WM3</t>
  </si>
  <si>
    <r>
      <t>WS -</t>
    </r>
    <r>
      <rPr>
        <sz val="9"/>
        <color indexed="50"/>
        <rFont val="Calibri"/>
        <family val="2"/>
        <charset val="238"/>
      </rPr>
      <t>napis na życzenie</t>
    </r>
  </si>
  <si>
    <t>Inscription on request</t>
  </si>
  <si>
    <t>"Gas alarm / Do not drive in"</t>
  </si>
  <si>
    <t>"Gas alarm / Do not enter"</t>
  </si>
  <si>
    <t>"Gas alarm / Leave the garage"</t>
  </si>
  <si>
    <t>PW-104-TOA-2-230</t>
  </si>
  <si>
    <t>PW-104-TOA-2-24</t>
  </si>
  <si>
    <t>PW-104-TOA-1-230</t>
  </si>
  <si>
    <t>PW-104-TOA-1-24</t>
  </si>
  <si>
    <t>TETA GAS</t>
  </si>
  <si>
    <t>CO+LPG</t>
  </si>
  <si>
    <t>CO</t>
  </si>
  <si>
    <t>LPG</t>
  </si>
  <si>
    <t>RAZEM</t>
  </si>
  <si>
    <t>TOA</t>
  </si>
  <si>
    <t>Razem z TOA</t>
  </si>
  <si>
    <r>
      <t xml:space="preserve">Tablica Ostrzegawcza / </t>
    </r>
    <r>
      <rPr>
        <i/>
        <sz val="10"/>
        <color indexed="18"/>
        <rFont val="Calibri"/>
        <family val="2"/>
        <charset val="238"/>
      </rPr>
      <t>Led warning light with insctription</t>
    </r>
    <r>
      <rPr>
        <b/>
        <sz val="10"/>
        <color indexed="18"/>
        <rFont val="Calibri"/>
        <family val="2"/>
        <charset val="238"/>
      </rPr>
      <t xml:space="preserve"> TOA-A-B-C1-C2 </t>
    </r>
  </si>
  <si>
    <r>
      <t>CENNIK systemy dla garaży podziemnych /</t>
    </r>
    <r>
      <rPr>
        <i/>
        <sz val="15"/>
        <rFont val="Calibri"/>
        <family val="2"/>
        <charset val="238"/>
      </rPr>
      <t xml:space="preserve"> Price list - gas detection for car parks</t>
    </r>
  </si>
  <si>
    <r>
      <t xml:space="preserve">Dodatkowy opis
</t>
    </r>
    <r>
      <rPr>
        <i/>
        <sz val="10"/>
        <color indexed="50"/>
        <rFont val="Calibri"/>
        <family val="2"/>
        <charset val="238"/>
      </rPr>
      <t>Description</t>
    </r>
  </si>
  <si>
    <r>
      <t xml:space="preserve">Nazwa 
</t>
    </r>
    <r>
      <rPr>
        <i/>
        <sz val="10"/>
        <color indexed="50"/>
        <rFont val="Calibri"/>
        <family val="2"/>
        <charset val="238"/>
      </rPr>
      <t>Product name</t>
    </r>
  </si>
  <si>
    <r>
      <t xml:space="preserve">Kod 
</t>
    </r>
    <r>
      <rPr>
        <i/>
        <sz val="10"/>
        <color indexed="50"/>
        <rFont val="Calibri"/>
        <family val="2"/>
        <charset val="238"/>
      </rPr>
      <t>Code</t>
    </r>
  </si>
  <si>
    <r>
      <t>Czujniki Gazu /</t>
    </r>
    <r>
      <rPr>
        <i/>
        <sz val="10"/>
        <color indexed="18"/>
        <rFont val="Calibri"/>
        <family val="2"/>
        <charset val="238"/>
      </rPr>
      <t xml:space="preserve"> Gas detectors</t>
    </r>
  </si>
  <si>
    <r>
      <t>Jednostki Sterujące /</t>
    </r>
    <r>
      <rPr>
        <i/>
        <sz val="10"/>
        <color indexed="18"/>
        <rFont val="Calibri"/>
        <family val="2"/>
        <charset val="238"/>
      </rPr>
      <t xml:space="preserve"> Control Units</t>
    </r>
  </si>
  <si>
    <r>
      <t xml:space="preserve">Akcesoria / </t>
    </r>
    <r>
      <rPr>
        <i/>
        <sz val="10"/>
        <color indexed="18"/>
        <rFont val="Calibri"/>
        <family val="2"/>
        <charset val="238"/>
      </rPr>
      <t>Accessories</t>
    </r>
  </si>
  <si>
    <t>WJ-  „NADMIAR SPALIN NIE WJEŻDŻAĆ”</t>
  </si>
  <si>
    <t>WE- „NADMIAR SPALIN NIE WCHODZIĆ”</t>
  </si>
  <si>
    <t>OP -„NADMIAR SPALIN OPUŚĆ GARAŻ”</t>
  </si>
  <si>
    <t xml:space="preserve">
</t>
  </si>
  <si>
    <t xml:space="preserve">
</t>
  </si>
  <si>
    <t xml:space="preserve">
</t>
  </si>
  <si>
    <r>
      <t xml:space="preserve">Kod
</t>
    </r>
    <r>
      <rPr>
        <i/>
        <sz val="10"/>
        <color indexed="50"/>
        <rFont val="Calibri"/>
        <family val="2"/>
        <charset val="238"/>
      </rPr>
      <t>Code</t>
    </r>
  </si>
  <si>
    <r>
      <t xml:space="preserve">Nazwa
</t>
    </r>
    <r>
      <rPr>
        <i/>
        <sz val="10"/>
        <color indexed="50"/>
        <rFont val="Calibri"/>
        <family val="2"/>
        <charset val="238"/>
      </rPr>
      <t>Product name</t>
    </r>
  </si>
  <si>
    <r>
      <t>Zasilacze /</t>
    </r>
    <r>
      <rPr>
        <b/>
        <i/>
        <sz val="10"/>
        <color indexed="18"/>
        <rFont val="Calibri"/>
        <family val="2"/>
        <charset val="238"/>
      </rPr>
      <t xml:space="preserve"> </t>
    </r>
    <r>
      <rPr>
        <i/>
        <sz val="10"/>
        <color indexed="18"/>
        <rFont val="Calibri"/>
        <family val="2"/>
        <charset val="238"/>
      </rPr>
      <t>Power supplies</t>
    </r>
  </si>
  <si>
    <t>ALPA GAS XT</t>
  </si>
  <si>
    <t>WM</t>
  </si>
  <si>
    <t>TH35</t>
  </si>
  <si>
    <t>PLN</t>
  </si>
  <si>
    <t>EUR</t>
  </si>
  <si>
    <t>PW-086-Control1-S</t>
  </si>
  <si>
    <t>PW-086-Control1-S48-100</t>
  </si>
  <si>
    <t>PW-086-Control1-S-UP300</t>
  </si>
  <si>
    <t>PW-086-Control1-S48-150</t>
  </si>
  <si>
    <t>HDR-100-48</t>
  </si>
  <si>
    <t>HDR-150-48</t>
  </si>
  <si>
    <t>ZBF-24V-4A -7Ah-AG</t>
  </si>
  <si>
    <t>ZBF-24V-5A -7Ah-AG</t>
  </si>
  <si>
    <t>PW-086-Control1-S48-60</t>
  </si>
  <si>
    <r>
      <t>TOA-2-24-OP-WS (treść napisu /</t>
    </r>
    <r>
      <rPr>
        <i/>
        <sz val="9"/>
        <color indexed="50"/>
        <rFont val="Calibri"/>
        <family val="2"/>
        <charset val="238"/>
      </rPr>
      <t xml:space="preserve"> requested inscription</t>
    </r>
    <r>
      <rPr>
        <b/>
        <sz val="9"/>
        <color indexed="50"/>
        <rFont val="Calibri"/>
        <family val="2"/>
        <charset val="238"/>
      </rPr>
      <t>)</t>
    </r>
  </si>
  <si>
    <r>
      <t>Przykłady /</t>
    </r>
    <r>
      <rPr>
        <i/>
        <sz val="9"/>
        <color indexed="50"/>
        <rFont val="Calibri"/>
        <family val="2"/>
        <charset val="238"/>
      </rPr>
      <t xml:space="preserve"> Examples</t>
    </r>
    <r>
      <rPr>
        <b/>
        <sz val="9"/>
        <color indexed="50"/>
        <rFont val="Calibri"/>
        <family val="2"/>
        <charset val="238"/>
      </rPr>
      <t>:  TOA-1-230-WJ, TOA-2-24-OP-OP, TOA-2-230-WJ-OP</t>
    </r>
  </si>
  <si>
    <t>-----------</t>
  </si>
  <si>
    <t>NO</t>
  </si>
  <si>
    <t>PW-086-LED1-S</t>
  </si>
  <si>
    <t>PW-086-LED1-S24</t>
  </si>
  <si>
    <t>Dla systemu XT</t>
  </si>
  <si>
    <t>Dla Teta Gas</t>
  </si>
  <si>
    <t>W</t>
  </si>
  <si>
    <r>
      <t xml:space="preserve">Cena netto
</t>
    </r>
    <r>
      <rPr>
        <i/>
        <sz val="10"/>
        <color indexed="50"/>
        <rFont val="Calibri"/>
        <family val="2"/>
        <charset val="238"/>
      </rPr>
      <t>Net Price</t>
    </r>
  </si>
  <si>
    <t xml:space="preserve"> </t>
  </si>
  <si>
    <t>PW-064-WM3</t>
  </si>
  <si>
    <t>YES</t>
  </si>
  <si>
    <t>Gas detector Teta EcoDet</t>
  </si>
  <si>
    <t>Addressable, catalytic LPG gas detector with replaceable mini PEL head.</t>
  </si>
  <si>
    <t>Addressable carbon monoxide gas detector with replaceable electrochemical sensor.</t>
  </si>
  <si>
    <t>LPG catalytic gas detector with replaceable mini PEL head.</t>
  </si>
  <si>
    <t>Katalityczny czujnik LPG wraz z wymienną głowicą mini PEL.</t>
  </si>
  <si>
    <t>Gas detector Alpa EcoWent XT</t>
  </si>
  <si>
    <t>Czujnik Gazu Alpa EcoDet XT</t>
  </si>
  <si>
    <t>Gas detector Teta EcoWent</t>
  </si>
  <si>
    <t>Czujnik Gazu Teta MiniDet</t>
  </si>
  <si>
    <t>Gas detector Teta MiniDet</t>
  </si>
  <si>
    <t>Czujnik Gazu Alpa EcoWent XT</t>
  </si>
  <si>
    <t>Czujnik tlenku węgla z wymiennym sensorem elektrochemicznym.</t>
  </si>
  <si>
    <t>Carbon monoxide gas detector with replaceable electrochemical sensor.</t>
  </si>
  <si>
    <t>Addressable, catalytic LPG gas detector with replaceable mini PEL head (requires connection to the EcoWent gas detector)</t>
  </si>
  <si>
    <t>Czujnik Gazu Teta EcoDet</t>
  </si>
  <si>
    <t>Czujnik Gazu Teta EcoWent</t>
  </si>
  <si>
    <t>Adresowalny czujnik CO z wymiennym sensorem elektrochemicznym.</t>
  </si>
  <si>
    <t>Gas detector Alpa EcoDet XT</t>
  </si>
  <si>
    <t>Adresowalny, katalityczny czujnik LPG wraz z wymienną głowicą mini PEL (do współpracy z czujnikiem Teta EcoWent)</t>
  </si>
  <si>
    <t>Adresowalny, katalityczny czujnik LPG wraz z wymienną głowicą mini PEL.</t>
  </si>
  <si>
    <t>DIN-35 rail mounting</t>
  </si>
  <si>
    <t>Wall mounting / IP65</t>
  </si>
  <si>
    <t>Wall mounting / IP65 - 60 W / 48 V DC power supply included</t>
  </si>
  <si>
    <t>Montaż na ścianę / IP65 - wbudowany zasilacz 60 W / 48 V DC</t>
  </si>
  <si>
    <t>Montaż na ścianę / IP65</t>
  </si>
  <si>
    <t>Montaż na szynę DIN-35</t>
  </si>
  <si>
    <t>Montaż na ścianę / IP65 - wbudowany zasilacz 100 W / 48 V DC</t>
  </si>
  <si>
    <t>Wall mounting / IP65 - 100 W / 48 V DC power supply included</t>
  </si>
  <si>
    <t>Montaż na ścianę / IP65 - wbudowany zasilacz 150 W / 48 V DC</t>
  </si>
  <si>
    <t>Wall mounting / IP65 - 150 W / 48 V DC power supply included</t>
  </si>
  <si>
    <t>Montaż na ścianę / IP65 - wbudowana przetwornica 24 V DC / 48 V DC</t>
  </si>
  <si>
    <t>Wall mounting / IP65 - 24 V DC / 48 V DC power converter included</t>
  </si>
  <si>
    <t>Control Unit. DIN-35 rail mounting</t>
  </si>
  <si>
    <t>Jednostka Sterująca Alpa LED1-S</t>
  </si>
  <si>
    <t>Jednostka Sterująca Alpa LED1-S24</t>
  </si>
  <si>
    <t>Jednostka Sterująca Teta MOD Control 1</t>
  </si>
  <si>
    <t>Jednostka Sterująca Teta Control 1-S</t>
  </si>
  <si>
    <t>Jednostka Sterująca Teta Control 1-S48-60</t>
  </si>
  <si>
    <t>Jednostka Sterująca Teta Control 1-S48-100</t>
  </si>
  <si>
    <t>Jednostka Sterująca Teta Control 1-S48-150</t>
  </si>
  <si>
    <t>Jednostka Sterująca Teta Control 1-S-UP300</t>
  </si>
  <si>
    <t>Control Unit Teta Control 1-S-UP300</t>
  </si>
  <si>
    <t>Jednostka Sterująca Alpa MOD LED1</t>
  </si>
  <si>
    <t>Control Unit Alpa MOD LED1</t>
  </si>
  <si>
    <t>Control Unit Alpa LED1-S</t>
  </si>
  <si>
    <t>Control Unit Alpa LED1-S24</t>
  </si>
  <si>
    <t>Control Unit Teta MOD Control 1</t>
  </si>
  <si>
    <t>Control Unit Teta Control 1-S</t>
  </si>
  <si>
    <t>Control Unit Teta Control 1-S48-60</t>
  </si>
  <si>
    <t>Control Unit Teta Control 1-S48-100</t>
  </si>
  <si>
    <t>Control Unit Teta Control 1-S48-150</t>
  </si>
  <si>
    <t>Wspornik montażowy do ochrony czujników LPG</t>
  </si>
  <si>
    <t>Anti-impact shield for LPG gas detectors</t>
  </si>
  <si>
    <t>Tablica ostrzegawcza TOA-1-230</t>
  </si>
  <si>
    <t>Tablica ostrzegawcza TOA-1-24</t>
  </si>
  <si>
    <t>Tablica ostrzegawcza TOA-2-230</t>
  </si>
  <si>
    <t>Tablica ostrzegawcza TOA-2-24</t>
  </si>
  <si>
    <t>Led warning light TOA-1-230</t>
  </si>
  <si>
    <t>Led warning light TOA-1-24</t>
  </si>
  <si>
    <t>Led warning light TOA-2-230</t>
  </si>
  <si>
    <t>Led warning light TOA-2-24</t>
  </si>
  <si>
    <t>Dostępne wersje napisów: WE /WJ /OP/ WS</t>
  </si>
  <si>
    <t>Inscription options: WE /WJ /OP/ WS</t>
  </si>
  <si>
    <t>Dostępne wersje napisów (osobno dla każdej strony): WE /WJ /OP/ WS</t>
  </si>
  <si>
    <t>Inscription options (separate for both sides): WE /WJ /OP/ WS</t>
  </si>
  <si>
    <t>Zasilacz</t>
  </si>
  <si>
    <t>Power supply</t>
  </si>
  <si>
    <t xml:space="preserve">Zasilacz
</t>
  </si>
  <si>
    <t>Przetwornica napięcia</t>
  </si>
  <si>
    <t>Power converter</t>
  </si>
  <si>
    <t>230/24V 60W</t>
  </si>
  <si>
    <r>
      <rPr>
        <b/>
        <sz val="8"/>
        <color indexed="50"/>
        <rFont val="Calibri"/>
        <family val="2"/>
        <charset val="238"/>
      </rPr>
      <t>230/24V 100W</t>
    </r>
    <r>
      <rPr>
        <sz val="8"/>
        <color indexed="50"/>
        <rFont val="Calibri"/>
        <family val="2"/>
        <charset val="238"/>
      </rPr>
      <t xml:space="preserve">
</t>
    </r>
  </si>
  <si>
    <t>230/24V 100W</t>
  </si>
  <si>
    <t>230/48V 60W</t>
  </si>
  <si>
    <t>230/48V 100W</t>
  </si>
  <si>
    <r>
      <rPr>
        <b/>
        <sz val="8"/>
        <color indexed="50"/>
        <rFont val="Calibri"/>
        <family val="2"/>
        <charset val="238"/>
      </rPr>
      <t>230/48V 150W</t>
    </r>
    <r>
      <rPr>
        <sz val="8"/>
        <color indexed="50"/>
        <rFont val="Calibri"/>
        <family val="2"/>
        <charset val="238"/>
      </rPr>
      <t xml:space="preserve">
</t>
    </r>
  </si>
  <si>
    <t>230/48V 150W</t>
  </si>
  <si>
    <t>24/48 V DC /300W/DIN35</t>
  </si>
  <si>
    <t>24/48 VDC /300W/DIN35</t>
  </si>
  <si>
    <t>100W / 24 V DC with battery backup 2 x 7Ah (with enclosure)</t>
  </si>
  <si>
    <t>100W / 24 V DC w obudowie wraz akumulatorami 2x7Ah</t>
  </si>
  <si>
    <t>Zasilacz buforowy</t>
  </si>
  <si>
    <t>Uniterruptible power supply</t>
  </si>
  <si>
    <t>140W / 24 V DC w obudowie wraz akumulatorami 2x7Ah</t>
  </si>
  <si>
    <t>240W / 24 V DC w obudowie wraz akumulatorami 2x17Ah</t>
  </si>
  <si>
    <t>240W / 24 V DC with battery backup 2 x 17Ah (with enclosure)</t>
  </si>
  <si>
    <t>140W / 24 V DC with battery backup 2 x 7Ah (with enclosure)</t>
  </si>
  <si>
    <t>Wall mounting / IP65 - 60 W / 24 V DC power supply included</t>
  </si>
  <si>
    <t>Montaż na ścianę / IP65 - wbudowany zasilacz 60 W / 24 V DC</t>
  </si>
  <si>
    <t>Wybierz walutę i język (PL/PLN) - &gt;
Choose language &amp; currency (EN/EUR) -&gt;</t>
  </si>
  <si>
    <t>TetaGas - Two Wire Idea!</t>
  </si>
  <si>
    <t>TetaGas - Idea dwużyłowa!</t>
  </si>
  <si>
    <t>Alpa Gas - jakość w cenie</t>
  </si>
  <si>
    <t>Alpa Gas - quality and economy</t>
  </si>
  <si>
    <t>Cennik</t>
  </si>
  <si>
    <t>Jednostki Sterujące do systemów detekcji gazów w kotłowniach i innych obiektów z odcięciem dopływu gazu.</t>
  </si>
  <si>
    <t xml:space="preserve">Kod </t>
  </si>
  <si>
    <t>Rodzaj</t>
  </si>
  <si>
    <t>Nazwa</t>
  </si>
  <si>
    <t xml:space="preserve">Cena </t>
  </si>
  <si>
    <t>Zasilanie</t>
  </si>
  <si>
    <t>Max. ilość czujników</t>
  </si>
  <si>
    <t>Obsługiwane czujniki</t>
  </si>
  <si>
    <t>Wyj. beznapięciowe</t>
  </si>
  <si>
    <t>Wyj. napięciowe do sygnaliz.</t>
  </si>
  <si>
    <t>Wej. alarmu zewn.</t>
  </si>
  <si>
    <t>Sterowanie zaworem1</t>
  </si>
  <si>
    <t>ZMZ2</t>
  </si>
  <si>
    <t>Podtrzymanie akumulatorowe pracy</t>
  </si>
  <si>
    <t>Uwagi</t>
  </si>
  <si>
    <t>Karta katalogowa</t>
  </si>
  <si>
    <t>Podręcznik</t>
  </si>
  <si>
    <t>Foto</t>
  </si>
  <si>
    <t>PW-054-P17-230</t>
  </si>
  <si>
    <t xml:space="preserve">Jednostka Sterująca </t>
  </si>
  <si>
    <t>EcoAlpa P17</t>
  </si>
  <si>
    <t>230 V AC</t>
  </si>
  <si>
    <t>4..20mA</t>
  </si>
  <si>
    <t>1 x NO/NC</t>
  </si>
  <si>
    <t>2 x 12 V DC</t>
  </si>
  <si>
    <t>1 x NC</t>
  </si>
  <si>
    <t>KK037</t>
  </si>
  <si>
    <t>POD-017</t>
  </si>
  <si>
    <t>PW-054-P17-XEF1212</t>
  </si>
  <si>
    <t>&lt; 36W</t>
  </si>
  <si>
    <t>PW-054-P17-XEF1240</t>
  </si>
  <si>
    <t>12 V DC</t>
  </si>
  <si>
    <t>&lt; 72 W</t>
  </si>
  <si>
    <t>PW-090-VL-0</t>
  </si>
  <si>
    <t>EcoAlpa 5</t>
  </si>
  <si>
    <t>3 x NO/NC</t>
  </si>
  <si>
    <t>KK104</t>
  </si>
  <si>
    <t>POD-057</t>
  </si>
  <si>
    <t>PW-090-VL-UPS</t>
  </si>
  <si>
    <t>PW-090-VR-0</t>
  </si>
  <si>
    <t>PW-090-VR-UPS</t>
  </si>
  <si>
    <t>PW-090-V230-0</t>
  </si>
  <si>
    <t>2 x NO/NC</t>
  </si>
  <si>
    <t>Jednostki Sterujące systemu Alpa</t>
  </si>
  <si>
    <t xml:space="preserve">Moduł Jednostki Sterującej </t>
  </si>
  <si>
    <t>Alpa MOD LED1</t>
  </si>
  <si>
    <t>24 V DC</t>
  </si>
  <si>
    <t>4 x NO/NC</t>
  </si>
  <si>
    <t>KK024</t>
  </si>
  <si>
    <t>POD-015</t>
  </si>
  <si>
    <t>PW-003-A</t>
  </si>
  <si>
    <t>Alpa MOD LED8</t>
  </si>
  <si>
    <t>2 x 24 V DC</t>
  </si>
  <si>
    <t>2 x (10-30 V DC)</t>
  </si>
  <si>
    <t>KK014</t>
  </si>
  <si>
    <t>POD-006</t>
  </si>
  <si>
    <t>PW-054-LED2-230</t>
  </si>
  <si>
    <t>EcoAlpa LED2</t>
  </si>
  <si>
    <t>POD017</t>
  </si>
  <si>
    <t>PW-054-LED2-1212</t>
  </si>
  <si>
    <t>PW-090-0-0</t>
  </si>
  <si>
    <t>POD057</t>
  </si>
  <si>
    <t>PW-090-0-UPS</t>
  </si>
  <si>
    <t>Alpa LED1-S24</t>
  </si>
  <si>
    <t>Wbudowany zasilacz 230/24V 60W</t>
  </si>
  <si>
    <t>Alpa LED1-S</t>
  </si>
  <si>
    <t>PW-086-LED8-S24</t>
  </si>
  <si>
    <t>Alpa LED8-S24</t>
  </si>
  <si>
    <t>PW-86-LED8-S</t>
  </si>
  <si>
    <t>Alpa LED8</t>
  </si>
  <si>
    <t>3 – podano ilość kanałów w jednostce sterującej (w przypadku czujników serii XT istnieje możliwość podłączenia większej ilości czujników w ramach jednego kanału jednostki sterującej – patrz podręcznik użytkownika</t>
  </si>
  <si>
    <t>Jednostki Sterujące systemu Teta Gas</t>
  </si>
  <si>
    <t>Teta MOD Control 1</t>
  </si>
  <si>
    <t>24-48 V DC</t>
  </si>
  <si>
    <t>TetaGas</t>
  </si>
  <si>
    <t>6 x NC/NO</t>
  </si>
  <si>
    <t>Funkcja realizowana za pomocą wyjść beznapięciowych</t>
  </si>
  <si>
    <t>2 x (10-50 V DC)</t>
  </si>
  <si>
    <t>Tylko zawór z cewką 230 V AC &lt;3A lub za pomocą zewnętrznego modułu zamykającego ZMZ</t>
  </si>
  <si>
    <t>KK096</t>
  </si>
  <si>
    <t>POD-051</t>
  </si>
  <si>
    <t>Teta Control 1-S</t>
  </si>
  <si>
    <t>PW-086-Control1-S24</t>
  </si>
  <si>
    <t>Teta Control 1-S24</t>
  </si>
  <si>
    <t>PW-086-Control1-S48-24-100</t>
  </si>
  <si>
    <t>Teta Control 1-S48-24-100</t>
  </si>
  <si>
    <t>Wbudowany zasilacz 230/48/24V 100W, Typowe zastosowanie hala</t>
  </si>
  <si>
    <t>PW-086-Control1-S48-24-240</t>
  </si>
  <si>
    <t>Teta Control 1-S48-24-240</t>
  </si>
  <si>
    <t>Wbudowany zasilacz 230/48/24V 240W Typowe zastosowanie hala</t>
  </si>
  <si>
    <t>Teta Control 1-S48-60</t>
  </si>
  <si>
    <t>Wbudowany zasilacz 230/48V 60W Typowe zastosowanie garaż</t>
  </si>
  <si>
    <t>Teta Control 1-S48-100</t>
  </si>
  <si>
    <t>Wbudowany zasilacz 230/48V 100W Typowe zastosowanie garaż</t>
  </si>
  <si>
    <t>Teta Control 1-S48-150</t>
  </si>
  <si>
    <t>Wbudowany zasilacz 230/48V 150W. Typowe zastosowanie garaż</t>
  </si>
  <si>
    <t>PW-086-Control1-S48-240</t>
  </si>
  <si>
    <t>Teta Control 1-S48-240</t>
  </si>
  <si>
    <t>Wbudowany zasilacz 230/48V 240W. Typowe zastosowanie hala lub garaż.</t>
  </si>
  <si>
    <t>Teta Control 1-S-UP300</t>
  </si>
  <si>
    <t>Wbudowany konwerter napięcia 24/48V 300W. Typowe zastosowanie hala lub garaż z podtrzymaniem akumulatorowym pracy</t>
  </si>
  <si>
    <t xml:space="preserve">Zawory odcinające zamykane impulsem z ręcznym resetem. </t>
  </si>
  <si>
    <t>1 x NO
1 x NO/NC</t>
  </si>
  <si>
    <t>230 V AC
&lt; 3 A</t>
  </si>
  <si>
    <t xml:space="preserve"> ---</t>
  </si>
  <si>
    <t>&lt; 3A / 230V</t>
  </si>
  <si>
    <t>?</t>
  </si>
  <si>
    <t>2 x NO
1 x NO/NC</t>
  </si>
  <si>
    <t>12 VDC
 &gt;4 ? 
&lt; 36W</t>
  </si>
  <si>
    <t>&gt;4 ?</t>
  </si>
  <si>
    <t>12 V DC
&gt; 2 ?
&lt; 72 W</t>
  </si>
  <si>
    <t>&gt; 2 ?</t>
  </si>
  <si>
    <t>&lt;36W</t>
  </si>
  <si>
    <t>&gt;2 ?</t>
  </si>
  <si>
    <t>&lt;72W</t>
  </si>
  <si>
    <t>TH-35
IP20</t>
  </si>
  <si>
    <t>Naścienny  IP65</t>
  </si>
  <si>
    <t>Instrukcja - aby zaktualizować ceny w konfiguratorze "wklej specjalnie" sam tekst z cenników CEN014 (od 2 wiersza), CEN015 (poniżej) oraz CEN016 (poniżej). WAŻNE (kod produktu musi być w kolumnie B, cena w E)</t>
  </si>
  <si>
    <t>Dodatkowy opis</t>
  </si>
  <si>
    <t>Karta Katalogowa</t>
  </si>
  <si>
    <t>Podręcznik użytkownika</t>
  </si>
  <si>
    <t>Zdjęcie</t>
  </si>
  <si>
    <t>PW-100-NG</t>
  </si>
  <si>
    <t xml:space="preserve">Czujnik Gazu </t>
  </si>
  <si>
    <t>Alpa EcoTerm XT</t>
  </si>
  <si>
    <t>KK-089</t>
  </si>
  <si>
    <t>POD-044</t>
  </si>
  <si>
    <t>PW-022-NO2-10</t>
  </si>
  <si>
    <t xml:space="preserve">Alpa EcoWent </t>
  </si>
  <si>
    <t>KK-034</t>
  </si>
  <si>
    <t>POD-001</t>
  </si>
  <si>
    <t>Alpa EcoWent XT</t>
  </si>
  <si>
    <t>KK-088</t>
  </si>
  <si>
    <t>POD-042</t>
  </si>
  <si>
    <t>Alpa EcoDet XT</t>
  </si>
  <si>
    <t>KK-087</t>
  </si>
  <si>
    <t>POD-043</t>
  </si>
  <si>
    <t>Teta EcoWent</t>
  </si>
  <si>
    <t>KK-092</t>
  </si>
  <si>
    <t>POD-046</t>
  </si>
  <si>
    <t>Teta EcoDet</t>
  </si>
  <si>
    <t>KK-093</t>
  </si>
  <si>
    <t>POD-048</t>
  </si>
  <si>
    <t>Teta MiniDet</t>
  </si>
  <si>
    <t>KK-095</t>
  </si>
  <si>
    <t>POD-052</t>
  </si>
  <si>
    <t>PW-111-NO2</t>
  </si>
  <si>
    <t>Teta EcoN</t>
  </si>
  <si>
    <t>PW-113-NG</t>
  </si>
  <si>
    <t xml:space="preserve">Teta EcoTerm </t>
  </si>
  <si>
    <t>KK-094</t>
  </si>
  <si>
    <t>POD-054</t>
  </si>
  <si>
    <t>Systemy Monitoringu Gazów - Akcesoria</t>
  </si>
  <si>
    <t>PW-085-12</t>
  </si>
  <si>
    <t>Sygnalizator Optyczno-Akustyczny</t>
  </si>
  <si>
    <t xml:space="preserve">Alpa SZOAmini </t>
  </si>
  <si>
    <t>PW-085-24</t>
  </si>
  <si>
    <t>Alpa SZOAmini</t>
  </si>
  <si>
    <t>TSW-2 ECO D</t>
  </si>
  <si>
    <t>PW-118</t>
  </si>
  <si>
    <t>Alpa SZOA</t>
  </si>
  <si>
    <t>874 060 405</t>
  </si>
  <si>
    <t>Sygnalizator Akustyczny</t>
  </si>
  <si>
    <t>ASS-P*</t>
  </si>
  <si>
    <t>24V DC (IP66, czerwona obudowa, 103dB, -30°C÷60°C) przeznaczony do stosowania na zewnątrz budynku</t>
  </si>
  <si>
    <t>874 162 405</t>
  </si>
  <si>
    <t>Sygnalizator Optyczny</t>
  </si>
  <si>
    <t>QDS*</t>
  </si>
  <si>
    <t>24V DC (IP66, czerwony klosz i obudowa,  10 Cd, -30°C÷60°C) przeznaczony do stosowania na zewnątrz budynku</t>
  </si>
  <si>
    <t>ASS-P_QDS-R-G</t>
  </si>
  <si>
    <t>ASS-P_QDS-R</t>
  </si>
  <si>
    <t>AUER 698800026</t>
  </si>
  <si>
    <t>Dławik M20x 1,5</t>
  </si>
  <si>
    <t xml:space="preserve">Dławik M20x 1.5 </t>
  </si>
  <si>
    <t>Dławik M20x1,5 do syren ASS lub QDS</t>
  </si>
  <si>
    <t>AUER 874010900</t>
  </si>
  <si>
    <t>Zestaw montażowy</t>
  </si>
  <si>
    <t>Zestaw montażowy do modułów kombinowanych złożonych z syren ASS lub lamp QDS</t>
  </si>
  <si>
    <t>SOALED-21</t>
  </si>
  <si>
    <t>SOALED-21C</t>
  </si>
  <si>
    <t>24V DC (IP 33C, czerwony, &gt;100dB, -25°C÷55°C przeznaczony do stosowania wewnątrz budynku</t>
  </si>
  <si>
    <t>EVC50/F-24VDC</t>
  </si>
  <si>
    <t>EVC50</t>
  </si>
  <si>
    <t>EVC50/F-230VAC</t>
  </si>
  <si>
    <t>AES ETH 12MD 12-24VDC/VAC</t>
  </si>
  <si>
    <t>AES ETH 12MD</t>
  </si>
  <si>
    <t>AES ETH 12MD 230VAC</t>
  </si>
  <si>
    <t>AES ETH 20MD 12-24VDC/VAC</t>
  </si>
  <si>
    <t>AES ETH 20MD</t>
  </si>
  <si>
    <t>AES ETH 20MD 230VAC</t>
  </si>
  <si>
    <t>PW-114-A</t>
  </si>
  <si>
    <t>Rurka PCV 80cm + kabel połączeniowy max. 1,5m + T-CON</t>
  </si>
  <si>
    <t>PW-114-B</t>
  </si>
  <si>
    <t>Kabel połączeniowy max. 2,5m + T-CON</t>
  </si>
  <si>
    <t>PW-114-C</t>
  </si>
  <si>
    <t>Rurka PCV 120cm + kabel między czujnikowy konfekcjonowany, rurka PCV 80cm + kabel połączeniowy max. 1,5m +  T-CON</t>
  </si>
  <si>
    <t>PW-101-A</t>
  </si>
  <si>
    <t>Rurka PCV 120cm + kabel między czujnikowy konfekcjonowany, rurka PCV 80cm + kabel połączeniowy max. 1,5m + T-CON</t>
  </si>
  <si>
    <t>PW-101-B</t>
  </si>
  <si>
    <t>PW-101-C</t>
  </si>
  <si>
    <t>PW-066-A</t>
  </si>
  <si>
    <t xml:space="preserve">T-konektor </t>
  </si>
  <si>
    <t>T-CON-485-1/3 IP-66</t>
  </si>
  <si>
    <t>temp. otoczenia -40°C÷80°C</t>
  </si>
  <si>
    <t>PW-066-B</t>
  </si>
  <si>
    <t>T-konektor</t>
  </si>
  <si>
    <t>T-CON-485-ZAS-485-1/5 IP-66</t>
  </si>
  <si>
    <t>Do sygnalizatorów LTT wersja RS</t>
  </si>
  <si>
    <t>PW-066-C</t>
  </si>
  <si>
    <t xml:space="preserve">T-CON-LTT2-S-1/3 IP-66 </t>
  </si>
  <si>
    <t>Do sygnalizatorów LTT do wersji stykowej. Temp. Otoczenia -40°C÷80°C</t>
  </si>
  <si>
    <t>PW-067-A</t>
  </si>
  <si>
    <t xml:space="preserve">T-CON-485-1/3 IP-66 </t>
  </si>
  <si>
    <t>Temp. otoczenia -25°C÷40°C</t>
  </si>
  <si>
    <t>PW-068-A</t>
  </si>
  <si>
    <t>PW-099</t>
  </si>
  <si>
    <t>T-konektor XT</t>
  </si>
  <si>
    <t>Seria XT</t>
  </si>
  <si>
    <t>PW-112-S2</t>
  </si>
  <si>
    <t>T-konektor S2</t>
  </si>
  <si>
    <t>Seria Teta</t>
  </si>
  <si>
    <t>T-konektory do systemów RS-485 wykonanie przeciwwybuchowe</t>
  </si>
  <si>
    <t xml:space="preserve">Ex-E-GRJ-1607555  </t>
  </si>
  <si>
    <t xml:space="preserve">Ex-E-GRJ-1607555 -LTT </t>
  </si>
  <si>
    <t>07-5103-1600/7555-10/2,5-Ax/B4d'/Cx/Dx/-40+55stC</t>
  </si>
  <si>
    <t>07-5103-1600/7555-10/2,5-Ax/B4d'/Cx/Dx/-40+40stC</t>
  </si>
  <si>
    <t>07-5103-1900/7555-15/2,5-Ax/B5 /Cx/Dx/-40+55stC</t>
  </si>
  <si>
    <t>07-5103-1900/7555-15/2,5-Ax/B5 /Cx/Dx/-40+40stC</t>
  </si>
  <si>
    <t>07-5103-2201/20290-15/2,5-Ax/B6 /Cx/Dx/-40+55stC</t>
  </si>
  <si>
    <t>07-5103-2201/20290-15/2,5-Ax/B6 /Cx/Dx/-40+40stC</t>
  </si>
  <si>
    <t>Akcesoria do Czujników Gazu</t>
  </si>
  <si>
    <t>PW-071</t>
  </si>
  <si>
    <t>Osłona Bryzgoszczelna</t>
  </si>
  <si>
    <t>OB2</t>
  </si>
  <si>
    <t>PW-069-DP2</t>
  </si>
  <si>
    <t>Domek Pogodowy</t>
  </si>
  <si>
    <t>DP2</t>
  </si>
  <si>
    <t>PW-064-WM1</t>
  </si>
  <si>
    <t xml:space="preserve">Wspornik Montażowy </t>
  </si>
  <si>
    <t>WM1</t>
  </si>
  <si>
    <t>PW-064-WM2</t>
  </si>
  <si>
    <t>WM2</t>
  </si>
  <si>
    <t>PW-064-WM4</t>
  </si>
  <si>
    <t>WM4</t>
  </si>
  <si>
    <t>PW-064-WM5</t>
  </si>
  <si>
    <t>WM5</t>
  </si>
  <si>
    <t>PW-064-WM6</t>
  </si>
  <si>
    <t>WM6</t>
  </si>
  <si>
    <t>PW-064-WM7</t>
  </si>
  <si>
    <t>WM7</t>
  </si>
  <si>
    <t>PW-063-A</t>
  </si>
  <si>
    <t>Adapter Wentylacyjny</t>
  </si>
  <si>
    <t>AW1</t>
  </si>
  <si>
    <t>Akumulatory</t>
  </si>
  <si>
    <t>ACC 6V / 1.3Ah</t>
  </si>
  <si>
    <t>Akumulator</t>
  </si>
  <si>
    <t xml:space="preserve"> do JS Alpa-P17 </t>
  </si>
  <si>
    <t>ACC 12V / 1.3Ah</t>
  </si>
  <si>
    <t>Eco Alpa 1212, EcoAlpa5</t>
  </si>
  <si>
    <t>ACC 12V / 5.0Ah</t>
  </si>
  <si>
    <t>ZMZ</t>
  </si>
  <si>
    <t>ACC 12V / 7.0Ah</t>
  </si>
  <si>
    <t>ACC 12V / 17Ah</t>
  </si>
  <si>
    <t xml:space="preserve">Akumulator </t>
  </si>
  <si>
    <t>ACC 12V / 18Ah</t>
  </si>
  <si>
    <t>ACC 12V / 28Ah</t>
  </si>
  <si>
    <t>ACC 12V / 40Ah</t>
  </si>
  <si>
    <t xml:space="preserve">Akcesoria do Jednostek Sterujących </t>
  </si>
  <si>
    <t>PW-048-A</t>
  </si>
  <si>
    <t>MOD CNV PK420</t>
  </si>
  <si>
    <t xml:space="preserve">Konwerter sygnału stykowego na prądowy </t>
  </si>
  <si>
    <t>PW-078</t>
  </si>
  <si>
    <t>Moduł Kontrolera Linii Sygnalizatora</t>
  </si>
  <si>
    <t>MOD KLS</t>
  </si>
  <si>
    <t>PW-079</t>
  </si>
  <si>
    <t>MOD SEP 2</t>
  </si>
  <si>
    <t>Separator RS-485/RS-485</t>
  </si>
  <si>
    <t>ATC-106</t>
  </si>
  <si>
    <t>Konwerter sygnałów RS-232/RS-422/RS-485</t>
  </si>
  <si>
    <t>PW-120-485</t>
  </si>
  <si>
    <t>MOD BUS CREATOR</t>
  </si>
  <si>
    <t>Sterownik magistarli RS-485</t>
  </si>
  <si>
    <t>RTU/TCU-IP</t>
  </si>
  <si>
    <t>RTU/TCP-IP</t>
  </si>
  <si>
    <t>Konwerter sygnałów RS-485/TCP-IP</t>
  </si>
  <si>
    <t>PW-117-A</t>
  </si>
  <si>
    <t>Teta MOD F</t>
  </si>
  <si>
    <t>Obudowy do montażu naściennego dla Jednostek Sterujących</t>
  </si>
  <si>
    <t>Galant 1x18</t>
  </si>
  <si>
    <t>Obudowa</t>
  </si>
  <si>
    <t>MSI  1x13</t>
  </si>
  <si>
    <t xml:space="preserve">KV9220 </t>
  </si>
  <si>
    <t>1x12, 1x18</t>
  </si>
  <si>
    <t xml:space="preserve">KV9230 </t>
  </si>
  <si>
    <t>1x18, 1x18</t>
  </si>
  <si>
    <t>VP20M</t>
  </si>
  <si>
    <t>HAGER 2x10</t>
  </si>
  <si>
    <t>VP36M + FL711E</t>
  </si>
  <si>
    <t>HAGER 3x12</t>
  </si>
  <si>
    <t>VP54M + FL712E</t>
  </si>
  <si>
    <t>HAGER 3x18</t>
  </si>
  <si>
    <t>VP72M + 2xFL712E</t>
  </si>
  <si>
    <t>HAGER 4x18</t>
  </si>
  <si>
    <t xml:space="preserve">Zasilacze </t>
  </si>
  <si>
    <t>DRC-60-12</t>
  </si>
  <si>
    <t>230/12V  60W</t>
  </si>
  <si>
    <t>DRC-100-12</t>
  </si>
  <si>
    <t>230/12V  100W</t>
  </si>
  <si>
    <t>DRC-60-24</t>
  </si>
  <si>
    <t>230/24V  60W</t>
  </si>
  <si>
    <t>DRC-100-24</t>
  </si>
  <si>
    <t>230/24V  100W</t>
  </si>
  <si>
    <t>DR-15-24</t>
  </si>
  <si>
    <t>DR 15-24</t>
  </si>
  <si>
    <t xml:space="preserve">230/24V  15 W </t>
  </si>
  <si>
    <t>MDR-60-48</t>
  </si>
  <si>
    <t>MDR 60-48</t>
  </si>
  <si>
    <t>230/48V  60W</t>
  </si>
  <si>
    <t>MDR-100-48</t>
  </si>
  <si>
    <t>MDR 100-48</t>
  </si>
  <si>
    <t>230/48V  100W</t>
  </si>
  <si>
    <t>DRP-240-48</t>
  </si>
  <si>
    <t>DRP 240-48</t>
  </si>
  <si>
    <t>230/48V  240W</t>
  </si>
  <si>
    <t>SP-100-48V</t>
  </si>
  <si>
    <t>SP-240-48V</t>
  </si>
  <si>
    <t>HDR-100-48V</t>
  </si>
  <si>
    <t>Zasilacz buforowy z akumulatorami</t>
  </si>
  <si>
    <t>Zasilacz buforowy wraz z akumulatorami</t>
  </si>
  <si>
    <t>HPSBOC- 5524C + ACC 2x17Ah</t>
  </si>
  <si>
    <t>Zasilacz buforowy 120W w obudowie wraz akumulatorami 2x17Ah</t>
  </si>
  <si>
    <t>HPSBOC- 10A24C + ACC 2x17Ah</t>
  </si>
  <si>
    <t>Zasilacz buforowy 240W w obudowie wraz akumulatorami 2x17Ah</t>
  </si>
  <si>
    <t>ZBF-24V-1.6A -7Ah-AG</t>
  </si>
  <si>
    <t>Zasilacz buforowy 40W w obudowie wraz akumulatorami 2x7Ah</t>
  </si>
  <si>
    <t>Zasilacz buforowy 100W w obudowie wraz akumulatorami 2x7Ah</t>
  </si>
  <si>
    <t>ZBF-24V-4A -17Ah-AG</t>
  </si>
  <si>
    <t>Zasilacz buforowy 100W w obudowie wraz akumulatorami 2x17Ah</t>
  </si>
  <si>
    <t>Zasilacz buforowy 140W w obudowie wraz akumulatorami 2x7Ah</t>
  </si>
  <si>
    <t>ZBF-24V-5A -17Ah-AG</t>
  </si>
  <si>
    <t>Zasilacz buforowy 140W w obudowie wraz akumulatorami 2x17Ah</t>
  </si>
  <si>
    <t>PW-057-12</t>
  </si>
  <si>
    <t>Moduł Zasilacza Bezprzerwowego</t>
  </si>
  <si>
    <t>MOD ZB3-12</t>
  </si>
  <si>
    <t>PW-057-24</t>
  </si>
  <si>
    <t>MOD ZB3-24</t>
  </si>
  <si>
    <t>UP-300-24-48V-6A-300W-DIN35</t>
  </si>
  <si>
    <t>Przetwornica</t>
  </si>
  <si>
    <t>Przetwornica podnosząca napięcie UP-300 24/48V 6A 300W na szynę DIN35</t>
  </si>
  <si>
    <t>HPSBOC-10A24C+ACC 2x17Ah</t>
  </si>
  <si>
    <t>Do cen należy dodać podatek VAT w wysokości:  23%</t>
  </si>
  <si>
    <t>Data zatwierdzenia cennika</t>
  </si>
  <si>
    <t>Data obowiązywania cennika</t>
  </si>
  <si>
    <t>Waluta</t>
  </si>
  <si>
    <t>Sposób montażu Stopień IP</t>
  </si>
  <si>
    <t>1 x NO 1 x NO/NC</t>
  </si>
  <si>
    <t>230 V AC &lt; 3 A</t>
  </si>
  <si>
    <t>2 x NO 1 x NO/NC</t>
  </si>
  <si>
    <t>12 VDC  &gt;4 ?  &lt; 36W</t>
  </si>
  <si>
    <t>12 V DC &gt; 2 ? &lt; 72 W</t>
  </si>
  <si>
    <t>1 – zawory odcinające sterowane impulsem z ręcznym resetem, szczegóły w podręczniku użytkownika 2 – ZMZ – Zewnętrzny Moduł Zamykający</t>
  </si>
  <si>
    <t>TH-35 IP20</t>
  </si>
  <si>
    <t>Wbudowany zasilacz 230/24V 60W Typowe zastosowanie hala lub garaż</t>
  </si>
  <si>
    <t>4 – maksymalna ilość czujników zależna jest od typu zastosowanych czujników, mocy pobieranej przez odbiorniki oraz zastosowanego zasilacza – patrz podręcznik użytkownika POD-047-PL</t>
  </si>
  <si>
    <t>Kod</t>
  </si>
  <si>
    <t xml:space="preserve">Wykrywany gaz, zakres pomiarowy </t>
  </si>
  <si>
    <t>Sygnał wyjściowy</t>
  </si>
  <si>
    <t>Sposób montażu, stopień IP</t>
  </si>
  <si>
    <t>System Alpa</t>
  </si>
  <si>
    <t>NO2, 10 ppm</t>
  </si>
  <si>
    <t>10-42 V DC</t>
  </si>
  <si>
    <t>4-20 mA</t>
  </si>
  <si>
    <t>Naścienny, IP43</t>
  </si>
  <si>
    <t>Czujnik dwutlenku azotu do stosowania w garażach i parkingach podziemnych. Wbudowany sensor elektrochemiczny,duża odporność na zmiany wilgotności i temperatur</t>
  </si>
  <si>
    <t>CO, 300 ppm</t>
  </si>
  <si>
    <t>Czujnik tlenku węgla do stosowania w garażach i parkingach podziemnych. Wbudowany sensor elektrochemiczny,duża odporność na zmiany wilgotności i temperatur</t>
  </si>
  <si>
    <t>C3H8, 50% DGW</t>
  </si>
  <si>
    <t>CH4, 50% DGW</t>
  </si>
  <si>
    <t>System Teta</t>
  </si>
  <si>
    <t>12-50 V DC</t>
  </si>
  <si>
    <t>Czujnik tlenku węgla do stosowania w garażach i parkingach podziemnych. Wbudowany sensor elektrochemiczny, duża odporność na zmiany wilgotności i temperatur</t>
  </si>
  <si>
    <t>NO2, 10ppm</t>
  </si>
  <si>
    <t>PW-123-H2</t>
  </si>
  <si>
    <t>Teta EcoH</t>
  </si>
  <si>
    <t>H2, 50% DGW</t>
  </si>
  <si>
    <t>Czujnik wodoru do stosowania w akumulatorowniach. Wbudowany sensor katalityczny, duża odporność na zmiany wilgotności i temperatury</t>
  </si>
  <si>
    <t>Czujnik propanu do stosowania w  kotłowniach gazowych, halach przemysłowych, garażach i parkingach podziemnych. Wbudowany sensor katalityczny, duża odporność na zmiany wilgotności i temperatur - może być stosowany również w obiektach jak piekarnie, kuchnie w restauracjach itp..</t>
  </si>
  <si>
    <t>Czujnik metanu do stosowania w  kotłowniach gazowych , halach ogrzewanych gazem. Wbudowany sensor katalityczny, duża odporność na zmiany wilgotności i temperatur - może być stosowany również w obiektach jak piekarnie, kuchnie w restauracjach itp..</t>
  </si>
  <si>
    <t>6  V DC Do współpracy z czujnikiem Teta EcoWent</t>
  </si>
  <si>
    <t>4-20 mA Do współpracy z czujnikiem Teta EcoWent</t>
  </si>
  <si>
    <t>Czujnik propanu do stosowania w  kotłowniach gazowych, halach przemysłowych, garażach i parkingach podziemnych. Wbudowany sensor katalityczny, duża odporność na zmiany wilgotności i temperatur - może być stosowany również w obiektach jak piekarnie, kuchnie w restauracjach itp.. Do współpracy z czujnikiem Teta EcoWent</t>
  </si>
  <si>
    <t xml:space="preserve">Karta Katalogowa </t>
  </si>
  <si>
    <t>Podręcznik Użytkownika</t>
  </si>
  <si>
    <t>POD-016</t>
  </si>
  <si>
    <t>POD-029</t>
  </si>
  <si>
    <t>POD-028</t>
  </si>
  <si>
    <t>Konwerter</t>
  </si>
  <si>
    <t>PW-121-H-T</t>
  </si>
  <si>
    <t>Control V</t>
  </si>
  <si>
    <t>POD-067</t>
  </si>
  <si>
    <t>PW-121-L-T</t>
  </si>
  <si>
    <t>Rozdzielnia modułowa, 18 modułów, IP65, drzwi transparentne</t>
  </si>
  <si>
    <t>Rozdzielnia modułowa, 13 modułów, IP55, drzwi transparentne</t>
  </si>
  <si>
    <t>Rozdzielnia modułowa, 12 modułów, IP65, drzwi transparentne</t>
  </si>
  <si>
    <t>Rozdzielnia modułowa, 20 modułów, IP65, drzwi transparentne</t>
  </si>
  <si>
    <t>Rozdzielnia modułowa, 36 modułów, IP65, drzwi transparentne</t>
  </si>
  <si>
    <t>Rozdzielnia modułowa, 54 moduły, IP65,  drzwi transparentne</t>
  </si>
  <si>
    <t>Rozdzielnia modułowa, 72 moduły, IP65,  Drzwi transparentne</t>
  </si>
  <si>
    <t>HPSBOC-3524C +  ACC 2x17Ah</t>
  </si>
  <si>
    <t xml:space="preserve">Zasilacz buforowy 75W w obudowie wraz akumulatorami 2x17Ah. </t>
  </si>
  <si>
    <t xml:space="preserve">HPSBOC-5524C +  ACC 2x17Ah       </t>
  </si>
  <si>
    <t>ZBF-24V-1.6A - 7Ah-AG</t>
  </si>
  <si>
    <t>ZBF-24V-4A - 17Ah-AG</t>
  </si>
  <si>
    <t>ZBF-24V-5A - 17Ah-AG</t>
  </si>
  <si>
    <t>KK-021</t>
  </si>
  <si>
    <t>POD-021</t>
  </si>
  <si>
    <t>Do Czujników Gazu:  SmArtGas4, ProGas4</t>
  </si>
  <si>
    <t>Nadaje się do czujnika w obudowie metalowej w przypadku: SmArtGas4, musi być zakupiony wraz ze wspornikiem montażowym PW-064-WM6</t>
  </si>
  <si>
    <t>Do montażu na ścianie Czujników Gazu: Alpa EcoDet, Alpa EcoWent, tylko obudowy z tworzywa</t>
  </si>
  <si>
    <t xml:space="preserve">Do montażu pod sufitem Czujników Gazu: SmArtGas4, Alpa EcoDet, Alpa EcoWent, Alpa EcoTerm XT, Teta EcoWent, Teta EcoDet </t>
  </si>
  <si>
    <t>Do ochrony Czujników: Alpa EcoDet LPG w garażach podziemnych</t>
  </si>
  <si>
    <t>Do ochrony Czujników Gazu:  SmArtGas4</t>
  </si>
  <si>
    <t>Do montażu na ścianie sygnalizatorów SOLED3 oraz EVC</t>
  </si>
  <si>
    <t>Nadaje się do czujnika w obudowie metalowej w przypadku:  SmArtGas4</t>
  </si>
  <si>
    <t>Tylko dla sygnalizatorów SOLED3 + ETH12MD</t>
  </si>
  <si>
    <t>PW-064-WM8</t>
  </si>
  <si>
    <t>WM8</t>
  </si>
  <si>
    <t>Do Czujników Gazu: SmArtGas4, ProGas4</t>
  </si>
  <si>
    <t xml:space="preserve"> Akcesoria Teta </t>
  </si>
  <si>
    <t xml:space="preserve"> Akcesoria XT </t>
  </si>
  <si>
    <t xml:space="preserve"> Akcesoria XT 3 </t>
  </si>
  <si>
    <t xml:space="preserve"> Akcesoria XT 2 </t>
  </si>
  <si>
    <t>T-konektory do systemów RS-485 wykonanie zwykłe</t>
  </si>
  <si>
    <t>KK-109</t>
  </si>
  <si>
    <t xml:space="preserve">T-CON-485-1/3  IP-66 </t>
  </si>
  <si>
    <t>T-CON-485-1/3  IP-66 (z wpustami kablowymi)</t>
  </si>
  <si>
    <t>T-CON-EX-E-GRJ Czujnik RS-485</t>
  </si>
  <si>
    <t>Ex-E-GRJ-1607555  - skrzynka rozgałęźna  IP66, T6: -50°C ? 40°C, T5: -50°C ? +55°C,  Wpust 7-13mm (II 2G Ex e IIC T6-T5 Gb / II 2D Ex tb IIIC T100°C Db IP66)</t>
  </si>
  <si>
    <t>KK-106</t>
  </si>
  <si>
    <t>T-CON-EX-E-GRJ Sygnalizator LTT (napięciowy)</t>
  </si>
  <si>
    <t>T-CON-EX-4  Czujnik  RS-485 oraz Sygnalizator LTT  (napięciowy)</t>
  </si>
  <si>
    <t>4 wpusty kablowe, wym. 160 x 75 x 55 Dławione przewody 7-13 mm2               Temp. otoczenia -40°C÷55°C II 2G Ex e IIC T5 / II 2D Ex tD A21IP 6x T 80 st. C</t>
  </si>
  <si>
    <t>4 wpusty kablowe wym. 160 x 75 x 55 Dławione przewody 7-13 mm2 Temp. otoczenia -40°C÷40°C II 2G Ex e IIC T6 / II 2D Ex tD A21IP 6x T 80 st. C</t>
  </si>
  <si>
    <t>5 wpustów kablowych, wym. 190 x 75 x 55 Dławione przewody 7-13 mm2 Temp. otoczenia -40°C÷55°C II 2G Ex e IIC T5 / II 2D Ex tD A21IP 6x T 80 st. C</t>
  </si>
  <si>
    <t>5 wpustów kablowych, wym.  190 x 75 x 55 Dławione przewody 7-13 mm2 Temp. otoczenia -40°C÷40°C II 2G Ex e IIC T6 / II 2D Ex tD A21IP 6x T 80 st. C</t>
  </si>
  <si>
    <t>6 wpustów kablowych, wym.  220 x 120 x 90 Dławione przewody 7-13 mm2 Temp. otoczenia -40°C÷55°C II 2G Ex e IIC T5 / II 2D Ex tD A21IP 6x T 80 st. C</t>
  </si>
  <si>
    <t>6 wpustów kablowych,wym. 220 x 120 x 90 Dławione przewody 7-13 mm2 Temp. otoczenia -40°C÷40°C II 2G Ex e IIC T6 / II 2D Ex tD A21IP 6x T 80 st. C</t>
  </si>
  <si>
    <t>Sygnalizatory przeznaczone do pracy poza strefą Ex</t>
  </si>
  <si>
    <t>12V AC (IP54, 104 dB, -20°C÷50°C) przeznaczony do stosowania wewnątrz budynku</t>
  </si>
  <si>
    <t>KK-004</t>
  </si>
  <si>
    <t>24V DC (IP54, 104 dB,-20°C÷50°C) przeznaczony do stosowania wewnątrz budynku</t>
  </si>
  <si>
    <t>12V DC (90 dB, -25°C÷60°C) przeznaczony do stosowania wewnątrz budynku</t>
  </si>
  <si>
    <t>12V /24 V DC (105 dB, -30°C÷60°C) przeznaczony do stosowania  na zewnątrz budynku</t>
  </si>
  <si>
    <t>KK-105</t>
  </si>
  <si>
    <t>PW-118-TETA</t>
  </si>
  <si>
    <t>Teta SZOA</t>
  </si>
  <si>
    <t>12V /24 V DC (105 dB, -30°C÷60°C) przeznaczony do stosowania  na zewnątrz budynku. Przeznaczony do pracy z systemem Teta.</t>
  </si>
  <si>
    <t>KK-119</t>
  </si>
  <si>
    <t>QDS-R+QDS-G+ ASS-P</t>
  </si>
  <si>
    <t>Sygnalizator Optyczno-Akustyczny  QDS-R+QDS-G+ASS-P</t>
  </si>
  <si>
    <t xml:space="preserve"> QDS-R+ASS-P**</t>
  </si>
  <si>
    <t>Sygnalizator Optyczno-Akustyczny  QDS-R+ASS-P</t>
  </si>
  <si>
    <t>* Przy zakupie syg. ASS-P + QDS należy doliczyć dławik M20 oraz zestaw montażowy. Przy zakupie tylko jednego syg. Doliczamy tylko dławik. ** Cena zawiera ławik i zestaw montażowy</t>
  </si>
  <si>
    <t>PW-089</t>
  </si>
  <si>
    <t>LTT4</t>
  </si>
  <si>
    <t>KK-083</t>
  </si>
  <si>
    <t>POD-037</t>
  </si>
  <si>
    <t xml:space="preserve">Tablica Ostrzegawcza Optyczno-akustyczna </t>
  </si>
  <si>
    <t>Tablica jednostronna</t>
  </si>
  <si>
    <t>Tablica dwustronna</t>
  </si>
  <si>
    <t>Sygnalizatory przeznaczone do pracy w strefie Ex</t>
  </si>
  <si>
    <t>PW-091</t>
  </si>
  <si>
    <t>LTT2</t>
  </si>
  <si>
    <t>Sygnalizator SOLED 3 (interfejs napięciowy C, od 1 do 3 modułów świecących)</t>
  </si>
  <si>
    <t>PW-081-A-C-x-D</t>
  </si>
  <si>
    <t>Sygnalizator optyczny</t>
  </si>
  <si>
    <t xml:space="preserve">SOLED 3 </t>
  </si>
  <si>
    <t>Sygnalizator Optyczny SOLED3  PW-081-A-C-X1-X2 ( wersja stykowa )</t>
  </si>
  <si>
    <t>KK-075</t>
  </si>
  <si>
    <t>POD-032</t>
  </si>
  <si>
    <t>PW-081-A-C-x-F</t>
  </si>
  <si>
    <t>Sygnalizator SOLED 3 (interfejs napięciowy C, od 4 do 6 modułów świecących)</t>
  </si>
  <si>
    <t>PW-081-A-C-x-A</t>
  </si>
  <si>
    <t>SOLED 3</t>
  </si>
  <si>
    <t xml:space="preserve">Sygnalizator Optyczny SOLED3  PW-081-A-C-X1-X2 ( wersja stykowa ) </t>
  </si>
  <si>
    <t>PW-081-A-C-x-B</t>
  </si>
  <si>
    <t>PW-081-A-C-x-C</t>
  </si>
  <si>
    <t>PW-081-A-C-x-E</t>
  </si>
  <si>
    <t>PW-081-A-C-x-G</t>
  </si>
  <si>
    <t>PW-081-A-C-x-H</t>
  </si>
  <si>
    <t>PW-081-A-C-x-I</t>
  </si>
  <si>
    <t>PW-081-A-C-x-J</t>
  </si>
  <si>
    <t>PW-081-A-C-x-K</t>
  </si>
  <si>
    <t>Sygnalizator SOLED 3 (interfejs cyfrowy S, od 1 do 3 modułów świecących)</t>
  </si>
  <si>
    <t>PW-081-A-S-x-D</t>
  </si>
  <si>
    <t>Sygnalizator Optyczny SOLED3  PW-081-A-S-X1-X2 ( wersja cyfrowa )</t>
  </si>
  <si>
    <t>PW-081-A-S-x-F</t>
  </si>
  <si>
    <t>Sygnalizator SOLED 3 (interfejs cyfrowy S, od 4 do 6 modułów świecących)</t>
  </si>
  <si>
    <t>PW-081-A-S-x-A</t>
  </si>
  <si>
    <t>PW-081-A-S-x-B</t>
  </si>
  <si>
    <t>PW-081-A-S-x-C</t>
  </si>
  <si>
    <t>PW-081-A-S-x-E</t>
  </si>
  <si>
    <t>PW-081-A-S-x-G</t>
  </si>
  <si>
    <t>PW-081-A-S-x-H</t>
  </si>
  <si>
    <t>PW-081-A-S-x-I</t>
  </si>
  <si>
    <t>PW-081-A-S-x-J</t>
  </si>
  <si>
    <t>PW-081-A-S-x-K</t>
  </si>
  <si>
    <t>Przykład: SOLED3 PW-081-A-C-2-B  Sygnalizator Optyczny SOLED3, interfejs napięciowy, z dwoma wpustami kablowymi, zielony i czerwony kolor świecenia, czerwone światło błyskowe. * do ceny należy doliczyć koszt wpustów kablowych ( osobna pozycja w ofercie) w ilości zgodnej z ilością otworów pod wpusty.  W przypadku montażu na ścianie, należy doliczyć koszt wspornika montażowego WM5</t>
  </si>
  <si>
    <t>Ex IIC, IP 66,  (-20°C÷40°C,czerwony 6J)</t>
  </si>
  <si>
    <t>Ex IIC, IP 66,   (-20°C÷40°C,czerwony 6J)</t>
  </si>
  <si>
    <t>Ex IIC, IP 65,  (-20°C÷55°C, 102dB), (zawiera wpust kablowy i adapter)</t>
  </si>
  <si>
    <t>Ex IIIC, IP 66,  (-50°C÷60°C, 112dB), (zawiera wpust kablowy i adapter)</t>
  </si>
  <si>
    <t>Price list</t>
  </si>
  <si>
    <t>Alpa Control Units</t>
  </si>
  <si>
    <t>Price list approval date</t>
  </si>
  <si>
    <t xml:space="preserve">Price list valid date </t>
  </si>
  <si>
    <t>Control Units for gas detection system in boiler rooms and other facilities with gas shut-off</t>
  </si>
  <si>
    <t>Code</t>
  </si>
  <si>
    <t>Type</t>
  </si>
  <si>
    <t>Name</t>
  </si>
  <si>
    <t>Price</t>
  </si>
  <si>
    <t>Currency</t>
  </si>
  <si>
    <t>Max. no. Of detector</t>
  </si>
  <si>
    <t>Signal input</t>
  </si>
  <si>
    <t>Relay outputs</t>
  </si>
  <si>
    <t>Polarized otputs (e.g for beacons &amp; sounders)</t>
  </si>
  <si>
    <t>Digital inputs</t>
  </si>
  <si>
    <t>Valve output1</t>
  </si>
  <si>
    <t>ACC Power Backup</t>
  </si>
  <si>
    <t>Mounting</t>
  </si>
  <si>
    <t>Comments</t>
  </si>
  <si>
    <t>Data Sheet</t>
  </si>
  <si>
    <t>User Manual</t>
  </si>
  <si>
    <t>Control Unit</t>
  </si>
  <si>
    <t>Wall mount 
IP65</t>
  </si>
  <si>
    <t>1- Manually reset solenoid valves – see user manual
2 - ZMZ – external module for valve closing</t>
  </si>
  <si>
    <t>Alpa Gas Control Units</t>
  </si>
  <si>
    <t>Control Unit Module</t>
  </si>
  <si>
    <t>13</t>
  </si>
  <si>
    <t>83</t>
  </si>
  <si>
    <t>Integrated power supply 230/24V 60W</t>
  </si>
  <si>
    <t>3 – it is possible to connect many gas detectors (XT series) to one channel of control unit – see manuals.</t>
  </si>
  <si>
    <t xml:space="preserve"> Teta Gas Control Units</t>
  </si>
  <si>
    <t>504</t>
  </si>
  <si>
    <t xml:space="preserve">The function is realized with use of rely outputs </t>
  </si>
  <si>
    <t>only valve with coil 230 V AC &lt;3A or ZMZ</t>
  </si>
  <si>
    <t>Integrated power supply 230/24V 60W Typical use halls or garages and car parks</t>
  </si>
  <si>
    <t>Integrated power supply 230/48/24V 100W, Typical use halls</t>
  </si>
  <si>
    <t>Integrated power supply 230/48/24V 240W Typical use halls</t>
  </si>
  <si>
    <t>Integrated power supply230/48V 60W Typical usegarages and car parks</t>
  </si>
  <si>
    <t>Integrated power supply 230/48V 100W Typical use garages and car parks</t>
  </si>
  <si>
    <t>Integrated power supply 230/48V 150W. Typical use garages and car parks</t>
  </si>
  <si>
    <t>Integrated power supply 230/48V 240W. Typical use hallls or garages and car parks</t>
  </si>
  <si>
    <t>Voltage Converter 24/48V 300W. Typical use halls or garages and car parks with ACC power backup.</t>
  </si>
  <si>
    <t>4 –the maximum number of gas detector depends on the type of gas detectors used, the power consumed by the peripherals and the used power supply - see user's manual POD-047-ENG</t>
  </si>
  <si>
    <t>Price List</t>
  </si>
  <si>
    <t>HVAC Gas Detectors</t>
  </si>
  <si>
    <t>Measure substance,
measure</t>
  </si>
  <si>
    <t>Power Supply</t>
  </si>
  <si>
    <t>Signal Output</t>
  </si>
  <si>
    <t>Mounting,
IP</t>
  </si>
  <si>
    <t>Alpa Gas Detector</t>
  </si>
  <si>
    <t>Gas Detector</t>
  </si>
  <si>
    <t>Wall mount 
IP43</t>
  </si>
  <si>
    <t>Nitrogen dioxide detector for use in underground garages and car parks. Built-in electrochemical sensor, high resistance to variations of ambient temperature, humidity and presence of other gases</t>
  </si>
  <si>
    <t>Carbon monoxide detector for use in underground garages and car parks.  Built-in electrochemical sensor, high resistance to variations of ambient temperature, humidity and presence of other gases</t>
  </si>
  <si>
    <t>Propane gas detector for boiler rooms, warehouses, underground garages and car parks.  Built-in catalytic sensor - high resistance to variations of ambient temperature, humidity and presence of other gases.</t>
  </si>
  <si>
    <t>Methane detectorfor use in   boiler rooms, manufacturing. Built-in catalytic sensor - high resistance to variations of ambient temperature, humidity and presence of other gases..-  also can be use in wearehouse shop.</t>
  </si>
  <si>
    <t xml:space="preserve">System Teta </t>
  </si>
  <si>
    <t>6  V DC
Works only with Teta EcoWent</t>
  </si>
  <si>
    <t>4-20 mA
Works only with Teta EcoWent</t>
  </si>
  <si>
    <t>Methane detectorfor use in  boiler room,manufacturing.   Built-in catalytic sensor - high resistance to variations of ambient temperature, humidity and presence of other gases.-  also can be use in wearehouse shop.</t>
  </si>
  <si>
    <t>Hydrogen detector for use in battery room.  Built-in catalytic sensor - high resistance to variations of ambient temperature, humidity and presence of other gases</t>
  </si>
  <si>
    <t>Accessories</t>
  </si>
  <si>
    <t>Accessories for Control Unit</t>
  </si>
  <si>
    <t>Converter of voltage signal to current signal</t>
  </si>
  <si>
    <t>Signal Line Controller Module</t>
  </si>
  <si>
    <t>Converter</t>
  </si>
  <si>
    <t>Signal converter RS-232/RS-422/RS-485</t>
  </si>
  <si>
    <t>Bus driver RS-485</t>
  </si>
  <si>
    <t>Signal converter RS-485/TCP-IP</t>
  </si>
  <si>
    <t>12 VDC   &gt;2?   &lt; 72W</t>
  </si>
  <si>
    <t>12 VDC  &gt;4?  &lt; 36W</t>
  </si>
  <si>
    <t>Wall mounting enclosures for Control Units</t>
  </si>
  <si>
    <t>Enclosure</t>
  </si>
  <si>
    <t>Modular Switchboard, 18 modules, IP65, transparent door</t>
  </si>
  <si>
    <t>Modular Switchboard, 13 modules, IP55, transparent door</t>
  </si>
  <si>
    <t>Modular Switchboard, 12 modules, IP65, transparent door</t>
  </si>
  <si>
    <t>Modular Switchboard, 20 modules, IP65, transparent door</t>
  </si>
  <si>
    <t>Modular Switchboard, 36 modules, IP65, transparent door</t>
  </si>
  <si>
    <t>Modular Switchboard, 54 modules, IP65,  transparent door</t>
  </si>
  <si>
    <t>Modular Switchboard, 72 modules, IP65,  transparent door</t>
  </si>
  <si>
    <t xml:space="preserve">75W Buffer power supply in enclosure with batteries 2x17Ah. </t>
  </si>
  <si>
    <t xml:space="preserve">120W Buffer power supply in enclosure with batteries 2x17Ah. </t>
  </si>
  <si>
    <t xml:space="preserve">240W Buffer power supply in enclosure with batteries 2x17Ah. </t>
  </si>
  <si>
    <t>Buffer power supply with batteries</t>
  </si>
  <si>
    <t xml:space="preserve">40W Buffer power supply in enclosure with batteries 2x7Ah. </t>
  </si>
  <si>
    <t xml:space="preserve">100W Buffer power supply in enclosure with batteries 2x7Ah. </t>
  </si>
  <si>
    <t>100W Buffer power supply in enclosure with batteries 2x17Ah</t>
  </si>
  <si>
    <t>140W Buffer power supply in enclosure with batteries 2x7Ah</t>
  </si>
  <si>
    <t>140W Buffer power supply in enclosure with batteries 2x17Ah</t>
  </si>
  <si>
    <t>Buffer power supply</t>
  </si>
  <si>
    <t>Inverter raising voltage UP-300 24 / 48V 6A 300W for DIN35 rail</t>
  </si>
  <si>
    <t>Battery</t>
  </si>
  <si>
    <t xml:space="preserve">for Control Unit Alpa P17 </t>
  </si>
  <si>
    <t>Accessories for Gas Detectors</t>
  </si>
  <si>
    <t>Błąd:508</t>
  </si>
  <si>
    <t>Water-Splash Shield</t>
  </si>
  <si>
    <t>For Gas Detectors:  SmArtGas 4, ProGas 4</t>
  </si>
  <si>
    <t>Weather Housing</t>
  </si>
  <si>
    <t>For Gas Detectors with metal enclosure: SmArtGas 4. Mounting Adapter PW-064-WM6 must be added</t>
  </si>
  <si>
    <t>Mounting Adapter</t>
  </si>
  <si>
    <t>For wall mounting Gas Detectors: Alpa EcoDet, Alpa EcoWent, only plastic enclosure</t>
  </si>
  <si>
    <t xml:space="preserve">For ceiling mounting Gas Detectors:  SmArtGas 4, Alpa EcoDet, Alpa EcoWent, Alpa EcoTerm XT, Teta EcoWent,  Teta EcoDet </t>
  </si>
  <si>
    <t>To protect Alpa EcoDet detector in underground garages</t>
  </si>
  <si>
    <t>To protect Gas Detectors: SmArtGas 4.</t>
  </si>
  <si>
    <t>For wall mounting signallers SOLED3 and EVC</t>
  </si>
  <si>
    <t>For gas detector with metal enclosure:  SmArtGas 4.</t>
  </si>
  <si>
    <t>Only for SOLED3 + ETH12MD signallers</t>
  </si>
  <si>
    <t>Ventilation Adapter</t>
  </si>
  <si>
    <t>For gas detector ProGas 4 wall mounting</t>
  </si>
  <si>
    <t>For Gas Detector: SmArtGas 4, ProGas 4</t>
  </si>
  <si>
    <t>PVC pipe 80cm + connecting cable max.  1.5m +T-CON</t>
  </si>
  <si>
    <t>Connection cable max. 2.5m + T-CON</t>
  </si>
  <si>
    <t>PVC pipe 120cm + detector-to-detector interconnecting cable, PVC pipe 80cm + connection cable max. 1.5m +  T-CON</t>
  </si>
  <si>
    <t>PVC pipe 120cm +  detector-to-detector interconnecting cable, PVC pipe 80cm + connection cable max. 1.5m + T-CON</t>
  </si>
  <si>
    <t xml:space="preserve">T-connectors for RS-485 systems </t>
  </si>
  <si>
    <t xml:space="preserve">T-connector </t>
  </si>
  <si>
    <t>Ambient temparatures -40°C÷80°C</t>
  </si>
  <si>
    <t>For LTT signallers version RS</t>
  </si>
  <si>
    <t>For LTT signallers for voltage version ambient temperatures -40°C÷80°C</t>
  </si>
  <si>
    <t>Ambient temparatures -25°C÷40°C</t>
  </si>
  <si>
    <t xml:space="preserve">      T-CON-485-1/3 IP-66 </t>
  </si>
  <si>
    <t>T-connector  XT</t>
  </si>
  <si>
    <t>Series XT</t>
  </si>
  <si>
    <t>T-connector S2</t>
  </si>
  <si>
    <t>Series Teta</t>
  </si>
  <si>
    <t>T-connectors for RS-485 systems – Ex version</t>
  </si>
  <si>
    <t>T-CON-EX-E-GRJ Gas Detector  RS-485</t>
  </si>
  <si>
    <t>Ex-E-GRJ-1607555  - junction box IP66, T6: -50°C ? 40°C, T5: -50°C ? +55°C,  Cable gland 7-13mm (II 2G Ex e IIC T6-T5 Gb / II 2D Ex tb IIIC T100°C Db IP66)</t>
  </si>
  <si>
    <t>T-CON-EX-E-GRJ Signaller LTT  (voltage)</t>
  </si>
  <si>
    <t>T-CON-EX-4 Gas Detector  RS-485 and Signaller LTT  (voltage)</t>
  </si>
  <si>
    <t>4 cable glands, dimension: 160 x 75 x 55 Cable 7-13 mm2  Ambient temperatures -40°C÷55°C II 2G Ex e IIC T5 / II 2D Ex tD A21IP 6x T 80 st. C</t>
  </si>
  <si>
    <t>4 cable glands, dimension: 160 x 75 x 55 Cable 7-13 mm2  Ambient temperatures -40°C÷40°C II 2G Ex e IIC T6 / II 2D Ex tD A21IP 6x T 80 st. C</t>
  </si>
  <si>
    <t>T-CON-EX-5 Gas Detector  RS-485 and Signaller LTT  (voltage)</t>
  </si>
  <si>
    <t>5 cable glands, dimension: 190 x 75 x 55 Cable 7-13 mm2  Ambient temperatures -40°C÷55°C II 2G Ex e IIC T5 / II 2D Ex tD A21IP 6x T 80 st. C</t>
  </si>
  <si>
    <t>5 cable glands, dimension:  190 x 75 x 55 Cable 7-13 mm2  Ambient temperatures -40°C÷40°C II 2G Ex e IIC T6 / II 2D Ex tD A21IP 6x T 80 st. C</t>
  </si>
  <si>
    <t>T-CON-EX-6 Gas Detector  RS-485 and Signaller LTT  (voltage)</t>
  </si>
  <si>
    <t>6 cable glands, dimension:  220 x 120 x 90 Cable 7-13 mm2               Ambient temperatures -40°C÷55°C II 2G Ex e IIC T5 / II 2D Ex tD A21IP 6x T 80 st. C</t>
  </si>
  <si>
    <t>6 wpustów kablowych,wym.220 x 120 x 90 Dławione przewody 7-13 mm2 Temp. otoczenia -40°C÷40°C II 2G Ex e IIC T6 / II 2D Ex tD A21IP 6x T 80 st. C</t>
  </si>
  <si>
    <t>Signallers</t>
  </si>
  <si>
    <t>Optical – Acoustic Signaller</t>
  </si>
  <si>
    <t xml:space="preserve">12V AC (IP54, 104 dB, -20°C÷50°C) - for indoor use </t>
  </si>
  <si>
    <t xml:space="preserve">24V DC (IP54, 104 dB,-20°C÷50°C) – for indoor use </t>
  </si>
  <si>
    <t xml:space="preserve">12V DC (90 dB, -25°C÷60°C) - for indoor use </t>
  </si>
  <si>
    <t xml:space="preserve">12V /24 V DC (105 dB, -30°C÷60°C) - for indoor use </t>
  </si>
  <si>
    <t>Acoustic Signaller</t>
  </si>
  <si>
    <t>24V DC (IP66, red enclosure 103dB, -30°C÷60°C) – for outdoor use</t>
  </si>
  <si>
    <t>Optical Signaller</t>
  </si>
  <si>
    <t>24V DC (IP66, red globe and enclosure,  10 Cd, -30°C÷60°C) - for outdoor use</t>
  </si>
  <si>
    <t>Optical – Acoustic Signaller QDS-R+QDS-G+ASS-P</t>
  </si>
  <si>
    <t>Optical – Acoustic Signaller QDS-R+ASS-P</t>
  </si>
  <si>
    <t>Cable gland M20x 1,5</t>
  </si>
  <si>
    <t>Cable gland  M20x 1,5</t>
  </si>
  <si>
    <t>Cable gland M20x1,5 for signallers ASS or QDS</t>
  </si>
  <si>
    <t>Mounting kit</t>
  </si>
  <si>
    <t>Mounting kit for ASS and QDS signallers</t>
  </si>
  <si>
    <t>24V DC (IP 33C, red, &gt;100dB, -25°C÷55°C  for indoor use</t>
  </si>
  <si>
    <t>*When purchasing the ASS-P + QDS, an M20 cable gland and assembly kit must be added. When buying only one signal, we add only the cable gland. ** The price includes a Cable gland and assembly kit</t>
  </si>
  <si>
    <t xml:space="preserve">LTT4 PW-089-Interface - Segment 1- Segment 2 – Segment 3 – Segment 4 24V DC ptical – Acoustic Signaller 24V DC (IP65, -30 +40 stopni C, 85dB/ Four light segments) </t>
  </si>
  <si>
    <t>Gas Warning LED Display with Acoustic Signalling</t>
  </si>
  <si>
    <t>PW-104-TOA-1-230-WJ</t>
  </si>
  <si>
    <t>TOA Optical-Acoustic LED Display</t>
  </si>
  <si>
    <t>One-sided LED Display</t>
  </si>
  <si>
    <t>One-sided warning LED Display with inscription „EXCESSIVE CONCENTRATION OF EXHAUST GAS. ENTRANCE FORBIDDEN”, power 230V AC, For mounting on the entrance</t>
  </si>
  <si>
    <t>KK-022</t>
  </si>
  <si>
    <t>PW-104-TOA-1-230-WE</t>
  </si>
  <si>
    <t>One-sided warning LED Display with inscription „EXCESSIVE CONCENTRATION OF EXHAUST GAS. INGRESS FORBIDDEN”, power 230V AC, For mounting over the entrance</t>
  </si>
  <si>
    <t>PW-104-TOA-1-230-OP</t>
  </si>
  <si>
    <t>One-sided warning LED Display with inscription „EXCESSIVE CONCENTRATION OF EXHAUST GAS. IMMEDIATELY ESCAPE THE GARAGE””, power 230V AC, For mounting over the output</t>
  </si>
  <si>
    <t>PW-104-TOA-1-230-WS</t>
  </si>
  <si>
    <t>One-sided warning LED Display with inscription „SAFETY MESSAGES UPON REQUEST OF THE CUSTOMER”, power 230V AC</t>
  </si>
  <si>
    <t>PW-104-TOA-1-24-WJ</t>
  </si>
  <si>
    <t>One-sided warning LED Display with inscription „EXCESSIVE CONCENTRATION OF EXHAUST GAS. ENTRANCE FORBIDDEN”, power 24V DC For mounting on the entrance For use in systems with battery maintenance</t>
  </si>
  <si>
    <t>PW-104-TOA-1-24-WE</t>
  </si>
  <si>
    <t>One-sided warning LED Display with inscription „EXCESSIVE CONCENTRATION OF EXHAUST GAS. INGRESS FORBIDDEN”, power 24V DC, For mounting over the entrance For use in systems with battery maintenance.</t>
  </si>
  <si>
    <t>PW-104-TOA-1-24-OP</t>
  </si>
  <si>
    <t>One-sided warning LED Display with inscription „EXCESSIVE CONCENTRATION OF EXHAUST GAS. IMMEDIATELY ESCAPE THE GARAGE”, power 24V DC, for mounting over the output. For use in systems with battery maintenance</t>
  </si>
  <si>
    <t>One-sided warning LED Display with inscription „SAFETY MESSAGES UPON REQUEST OF THE CUSTOMER”, zasilanie 24V DC. For use in systems with battery maintenance.</t>
  </si>
  <si>
    <t>Two-sided LED Display</t>
  </si>
  <si>
    <t>Two-sided warning board with inscription „ SAFETY MESSAGES UPON REQUEST OF THE CUSTOMER/ SAFETY MESSAGES UPON REQUEST OF THE CUSTOMER”, power 230V AC</t>
  </si>
  <si>
    <t>PW-104-TOA-2-230-OP-OP</t>
  </si>
  <si>
    <t xml:space="preserve">Two-sided warning board with inscription „EXCESSIVE CONCENTRATION OF EXHAUST GAS. IMMEDIATELY ESCAPE THE GARAGE/ EXCESSIVE CONCENTRATION OF EXHAUST GAS. IMMEDIATELY ESCAPE THE GARAGE””, power 230V AC, For installation within the communication. </t>
  </si>
  <si>
    <t>Two-sided warning LED Display with inscription „ SAFETY MESSAGES UPON REQUEST OF THE CUSTOMER/ SAFETY MESSAGES UPON REQUEST OF THE CUSTOMER”, power 24V DC.  For use in systems with battery maintenance.</t>
  </si>
  <si>
    <t>PW-104-TOA-2-24-OP-OP</t>
  </si>
  <si>
    <t>Two-sided warning LED Display with inscription „ EXCESSIVE CONCENTRATION OF EXHAUST GAS. IMMEDIATELY ESCAPE THE GARAGE/ EXCESSIVE CONCENTRATION OF EXHAUST GAS. IMMEDIATELY ESCAPE THE GARAGE””, power 24V DC, For installation within the communication. For use in systems with battery maintenance</t>
  </si>
  <si>
    <t>Signallers - Ex version</t>
  </si>
  <si>
    <t xml:space="preserve">LTT2 PW-091-Interface - Segment 1-Segment 2  24V DC ( Ex II 3G Ex nA IIB T3 Gc)  Optical – Acoustic Signaller. 24V DC  (IP65, -30 +40 stopni C, 85dB/  two light segments). </t>
  </si>
  <si>
    <t>Signaller SOLED 3 (voltage version C, 1 to 3 light segment)</t>
  </si>
  <si>
    <t>Optical Signaller SOLED3  PW-081-A-C-X1-X2 ( (voltage version )</t>
  </si>
  <si>
    <t>Signaller SOLED 3 (voltage version C, 4 to 6 light segment)</t>
  </si>
  <si>
    <t xml:space="preserve">Optical Signaller SOLED3  PW-081-A-C-X1-X2 ( (voltage version ) </t>
  </si>
  <si>
    <t>Signaller SOLED 3 (digital version S, 1 to 3 light segment)</t>
  </si>
  <si>
    <t>Optical Signaller SOLED3  PW-081-A-S-X1-X2 ( digital version )</t>
  </si>
  <si>
    <t>Signaller SOLED 3 (digital version S, 4 to 6 light segment)</t>
  </si>
  <si>
    <t>Example: PW-081-A-C-2-B Optical Signaller SOLED3, voltage interface, with two cable glands, green and red colour of shining, red flaslight. Cable glands are not included in SOLED3 prices. You have to include them in the amount consistent with the cable entries (1 or 2 or 3) In the case of wall mounting, the cost of the WM5 mounting adapter should be added</t>
  </si>
  <si>
    <t>Ex IIC, IP 66,  (-20°C÷40°C,red 6J)</t>
  </si>
  <si>
    <t>Ex IIC, IP 66,   (-20°C÷40°C,red 6J)</t>
  </si>
  <si>
    <t>Ex IIC, IP 65,  (-20°C÷55°C, 102dB),  (with cable gland and adapter)</t>
  </si>
  <si>
    <t>Ex IIIC, IP 66,  (-50°C÷60°C, 112dB),  (with cable gland and adapter)</t>
  </si>
  <si>
    <t xml:space="preserve"> Akcesoria</t>
  </si>
  <si>
    <t>12 VDC  Rezystancja cewki  &gt;2? Moc  &lt;72W</t>
  </si>
  <si>
    <t>12 VDC  Rezystancja cewki &gt;4? Moc &lt; 36W</t>
  </si>
  <si>
    <t>Cena</t>
  </si>
  <si>
    <t>Do montażu na ścianie Czujników Gazu: ProGas 4</t>
  </si>
  <si>
    <t>T-CON-EX-5 Czujnik  RS-485 oraz Sygnalizator LTT  (napięciowy)</t>
  </si>
  <si>
    <t>T-CON-EX-5  Czujnik  RS-485 oraz Sygnalizator LTT  (napięciowy)</t>
  </si>
  <si>
    <t>T-CON-EX-6 Czujnik  RS-485 oraz Sygnalizator LTT  (napięciowy)</t>
  </si>
  <si>
    <t xml:space="preserve">LTT4 PW-089-Interfejs - Segment 1- Segment 2 – Segment 3 – Segment 4 24V DC sygnalizator akust.-opt. 24V DC (IP65, -30 +40 stopni C, 85dB/ Cztery sekcje świecące) </t>
  </si>
  <si>
    <t>Tablica optyczno-akustyczna TOA</t>
  </si>
  <si>
    <t>Tablica ostrzegawcza jednostronna z napisem „NADMIAR SPALIN NIE WJEŻDŻAĆ”, zasilanie 230V AC, do montażu na wjeździe</t>
  </si>
  <si>
    <t>Tablica ostrzegawcza jednostronna z napisem „NADMIAR SPALIN NIE WCHODZIĆ”, zasilanie 230V AC, do montażu nad wejściem</t>
  </si>
  <si>
    <t>Tablica ostrzegawcza jednostronna z napisem „NADMIAR SPALIN OPUŚĆ GARAŻ”, zasilanie 230V AC, do montażu nad wyjściem</t>
  </si>
  <si>
    <t>Tablica ostrzegawcza jednostronna z napisem „NA ŻYCZENIE KLIENTA”, zasilanie 230V AC</t>
  </si>
  <si>
    <t>Tablica ostrzegawcza jednostronna z napisem „NADMIAR SPALIN NIE WJEŻDŻAĆ”, zasilanie  24V DC do montażu na wjeździe.  Do stosowania w systemach z akumulatorowym podtrzymaniem pracy</t>
  </si>
  <si>
    <t>Tablica ostrzegawcza jednostronna z napisem „NADMIAR SPALIN NIE WCHODZIĆ”, zasilanie 24V DC, do montażu nad wejściem.  Do stosowania w systemach z akumulatorowym podtrzymaniem pracy.</t>
  </si>
  <si>
    <t>Tablica ostrzegawcza jednostronna z napisem „NADMIAR SPALIN OPUŚĆ GARAŻ”, zasilanie 24V DC, do montażu nad wyjściem. Do stosowania w systemach z akumulatorowym podtrzymaniem pracy</t>
  </si>
  <si>
    <t>Tablica ostrzegawcza jednostronna z napisem „NA ŻYCZENIE KLIENTA”, zasilanie 24V DC. Do stosowania w systemach z akumulatorowym podtrzymaniem pracy.</t>
  </si>
  <si>
    <t>Tablica ostrzegawcza dwustronna z napisem „ NA ŻYCZENIE KLIENTA/ NA ŻYCZENIE KLIENTA”, zasilanie 230V AC</t>
  </si>
  <si>
    <t xml:space="preserve">Tablica ostrzegawcza dwustronna z napisem „ NADMIAR SPALIN OPUŚĆ GARAŻ/ NADMIAR SPALIN OPUŚĆ GARAŻ”, zasilanie 230V AC, do montażu w ciągu komunikacyjnym </t>
  </si>
  <si>
    <t>Tablica ostrzegawcza dwustronna z napisem „ NA ŻYCZENIE KLIENTA/ NA ŻYCZENIE KLIENTA”, zasilanie 24V DC.  Do stosowania w systemach z akumulatorowym podtrzymaniem pracy.</t>
  </si>
  <si>
    <t>Tablica ostrzegawcza dwustronna z napisem „ NADMIAR SPALIN OPUŚĆ GARAŻ/ NADMIAR SPALIN OPUŚĆ GARAŻ”, zasilanie 24V DC, do montażu w ciągu komunikacyjnym. Do stosowania w systemach z akumulatorowym podtrzymaniem pracy</t>
  </si>
  <si>
    <t xml:space="preserve">LTT2 PW-091-Interfejs - Segment 1-Segment 2  24V DC ( Ex II 3G Ex nA IIB T3 Gc)  Sygnalizator akust.-opt. 24V DC  (IP65, -30 +40 stopni C, 85dB/ Dwie  sekcje świecące). </t>
  </si>
  <si>
    <t>HDR-150-48V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</si>
</sst>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zł&quot;;[Red]\-#,##0\ &quot;zł&quot;"/>
    <numFmt numFmtId="164" formatCode="#,##0\ [$zł-415];\-#,##0\ [$zł-415]"/>
    <numFmt numFmtId="165" formatCode="#,##0\ [$EUR];\-#,##0\ [$EUR]"/>
    <numFmt numFmtId="166" formatCode="#,##0\ [$EUR];[Red]\-#,##0\ [$EUR]"/>
    <numFmt numFmtId="167" formatCode="#,##0\ [$PLN]"/>
    <numFmt numFmtId="168" formatCode="#,##0\ _z_ł"/>
  </numFmts>
  <fonts count="47">
    <font>
      <sz val="10"/>
      <name val="Arial"/>
      <family val="2"/>
      <charset val="238"/>
    </font>
    <font>
      <b/>
      <sz val="12"/>
      <name val="Calibri"/>
      <family val="2"/>
      <charset val="238"/>
    </font>
    <font>
      <sz val="12"/>
      <name val="Calibri"/>
      <family val="2"/>
      <charset val="238"/>
    </font>
    <font>
      <b/>
      <sz val="18"/>
      <name val="Open Sans"/>
      <family val="2"/>
      <charset val="238"/>
    </font>
    <font>
      <b/>
      <sz val="10"/>
      <name val="Calibri"/>
      <family val="2"/>
      <charset val="238"/>
    </font>
    <font>
      <sz val="10"/>
      <name val="Calibri"/>
      <family val="2"/>
      <charset val="238"/>
    </font>
    <font>
      <sz val="11"/>
      <name val="Calibri"/>
      <family val="2"/>
      <charset val="238"/>
    </font>
    <font>
      <b/>
      <sz val="10"/>
      <color indexed="18"/>
      <name val="Calibri"/>
      <family val="2"/>
      <charset val="238"/>
    </font>
    <font>
      <b/>
      <sz val="15"/>
      <name val="Calibri"/>
      <family val="2"/>
      <charset val="238"/>
    </font>
    <font>
      <sz val="9"/>
      <color indexed="50"/>
      <name val="Calibri"/>
      <family val="2"/>
      <charset val="238"/>
    </font>
    <font>
      <b/>
      <sz val="9"/>
      <color indexed="50"/>
      <name val="Calibri"/>
      <family val="2"/>
      <charset val="238"/>
    </font>
    <font>
      <i/>
      <sz val="9"/>
      <color indexed="50"/>
      <name val="Calibri"/>
      <family val="2"/>
      <charset val="238"/>
    </font>
    <font>
      <b/>
      <i/>
      <sz val="10"/>
      <color indexed="18"/>
      <name val="Calibri"/>
      <family val="2"/>
      <charset val="238"/>
    </font>
    <font>
      <i/>
      <sz val="10"/>
      <color indexed="18"/>
      <name val="Calibri"/>
      <family val="2"/>
      <charset val="238"/>
    </font>
    <font>
      <i/>
      <sz val="15"/>
      <name val="Calibri"/>
      <family val="2"/>
      <charset val="238"/>
    </font>
    <font>
      <i/>
      <sz val="10"/>
      <color indexed="50"/>
      <name val="Calibri"/>
      <family val="2"/>
      <charset val="238"/>
    </font>
    <font>
      <b/>
      <sz val="8"/>
      <color indexed="50"/>
      <name val="Calibri"/>
      <family val="2"/>
      <charset val="238"/>
    </font>
    <font>
      <sz val="8"/>
      <color indexed="50"/>
      <name val="Calibri"/>
      <family val="2"/>
      <charset val="238"/>
    </font>
    <font>
      <sz val="8"/>
      <name val="Calibri"/>
      <family val="2"/>
      <charset val="238"/>
    </font>
    <font>
      <b/>
      <sz val="8"/>
      <name val="Calibri"/>
      <family val="2"/>
      <charset val="238"/>
    </font>
    <font>
      <i/>
      <sz val="8"/>
      <name val="Calibri"/>
      <family val="2"/>
      <charset val="238"/>
    </font>
    <font>
      <sz val="11"/>
      <color rgb="FF006100"/>
      <name val="Calibri"/>
      <family val="2"/>
      <charset val="238"/>
      <scheme val="minor"/>
    </font>
    <font>
      <sz val="11"/>
      <color rgb="FF9C5700"/>
      <name val="Calibri"/>
      <family val="2"/>
      <charset val="238"/>
      <scheme val="minor"/>
    </font>
    <font>
      <sz val="10"/>
      <color rgb="FFFFFFFF"/>
      <name val="Arial"/>
      <family val="2"/>
      <charset val="238"/>
    </font>
    <font>
      <b/>
      <sz val="12"/>
      <color rgb="FFFFFFFF"/>
      <name val="Calibri"/>
      <family val="2"/>
      <charset val="238"/>
    </font>
    <font>
      <b/>
      <sz val="10"/>
      <color rgb="FF000000"/>
      <name val="Calibri"/>
      <family val="2"/>
      <charset val="238"/>
    </font>
    <font>
      <sz val="10"/>
      <color rgb="FF000000"/>
      <name val="Calibri"/>
      <family val="2"/>
      <charset val="238"/>
    </font>
    <font>
      <sz val="9"/>
      <color rgb="FF000000"/>
      <name val="Arial"/>
      <family val="2"/>
      <charset val="238"/>
    </font>
    <font>
      <b/>
      <sz val="9"/>
      <color rgb="FF000000"/>
      <name val="Calibri"/>
      <family val="2"/>
      <charset val="238"/>
    </font>
    <font>
      <sz val="9"/>
      <color rgb="FF000000"/>
      <name val="Calibri"/>
      <family val="2"/>
      <charset val="238"/>
    </font>
    <font>
      <i/>
      <sz val="9"/>
      <color rgb="FF000000"/>
      <name val="Calibri"/>
      <family val="2"/>
      <charset val="238"/>
    </font>
    <font>
      <b/>
      <sz val="18"/>
      <color rgb="FFC5000B"/>
      <name val="Open Sans"/>
      <family val="2"/>
      <charset val="238"/>
    </font>
    <font>
      <b/>
      <sz val="13"/>
      <color rgb="FFFFFFFF"/>
      <name val="Calibri"/>
      <family val="2"/>
      <charset val="238"/>
    </font>
    <font>
      <b/>
      <sz val="8"/>
      <color rgb="FF000000"/>
      <name val="Calibri"/>
      <family val="2"/>
      <charset val="238"/>
    </font>
    <font>
      <sz val="8"/>
      <color rgb="FF000000"/>
      <name val="Calibri"/>
      <family val="2"/>
      <charset val="238"/>
    </font>
    <font>
      <i/>
      <sz val="8"/>
      <color rgb="FF000000"/>
      <name val="Calibri"/>
      <family val="2"/>
      <charset val="238"/>
    </font>
    <font>
      <b/>
      <sz val="12"/>
      <color rgb="FF000000"/>
      <name val="Calibri"/>
      <family val="2"/>
      <charset val="238"/>
    </font>
    <font>
      <b/>
      <sz val="14"/>
      <color rgb="FFFFFFFF"/>
      <name val="Calibri"/>
      <family val="2"/>
      <charset val="238"/>
    </font>
    <font>
      <b/>
      <sz val="11"/>
      <name val="Calibri Light"/>
      <family val="2"/>
      <charset val="238"/>
      <scheme val="major"/>
    </font>
    <font>
      <b/>
      <sz val="12"/>
      <color theme="0"/>
      <name val="Calibri"/>
      <family val="2"/>
      <charset val="238"/>
    </font>
    <font>
      <b/>
      <sz val="11"/>
      <name val="Calibri"/>
      <family val="2"/>
      <charset val="238"/>
      <scheme val="minor"/>
    </font>
    <font>
      <sz val="20"/>
      <name val="Calibri"/>
      <family val="2"/>
      <charset val="238"/>
      <scheme val="minor"/>
    </font>
    <font>
      <b/>
      <sz val="20"/>
      <name val="Calibri"/>
      <family val="2"/>
      <charset val="238"/>
      <scheme val="minor"/>
    </font>
    <font>
      <sz val="11"/>
      <name val="Calibri"/>
      <family val="2"/>
      <charset val="238"/>
      <scheme val="minor"/>
    </font>
    <font>
      <b/>
      <i/>
      <sz val="14"/>
      <color rgb="FFC00000"/>
      <name val="Open Sans"/>
      <family val="2"/>
      <charset val="238"/>
    </font>
    <font>
      <b/>
      <sz val="10"/>
      <color rgb="FFFFFFFF"/>
      <name val="Calibri"/>
      <family val="2"/>
      <charset val="238"/>
    </font>
    <font>
      <sz val="10"/>
      <color rgb="FFFF0000"/>
      <name val="Arial"/>
      <family val="2"/>
      <charset val="238"/>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rgb="FF191919"/>
        <bgColor rgb="FF262626"/>
      </patternFill>
    </fill>
    <fill>
      <patternFill patternType="solid">
        <fgColor rgb="FFEEEEEE"/>
        <bgColor rgb="FFF5F0F0"/>
      </patternFill>
    </fill>
    <fill>
      <patternFill patternType="solid">
        <fgColor rgb="FFF5F0F0"/>
        <bgColor rgb="FFEEEEEE"/>
      </patternFill>
    </fill>
    <fill>
      <patternFill patternType="solid">
        <fgColor rgb="FFFFFFFF"/>
        <bgColor rgb="FFF5F0F0"/>
      </patternFill>
    </fill>
    <fill>
      <patternFill patternType="solid">
        <fgColor theme="1"/>
        <bgColor indexed="64"/>
      </patternFill>
    </fill>
    <fill>
      <patternFill patternType="solid">
        <fgColor theme="8" tint="0.59999389629810485"/>
        <bgColor indexed="64"/>
      </patternFill>
    </fill>
    <fill>
      <patternFill patternType="solid">
        <fgColor theme="8" tint="0.59999389629810485"/>
        <bgColor rgb="FFE7E6E6"/>
      </patternFill>
    </fill>
    <fill>
      <patternFill patternType="solid">
        <fgColor rgb="FFC00000"/>
        <bgColor rgb="FFC00000"/>
      </patternFill>
    </fill>
    <fill>
      <patternFill patternType="solid">
        <fgColor rgb="FFDDDDDD"/>
        <bgColor rgb="FFE7E6E6"/>
      </patternFill>
    </fill>
    <fill>
      <patternFill patternType="solid">
        <fgColor theme="1" tint="0.249977111117893"/>
        <bgColor indexed="64"/>
      </patternFill>
    </fill>
    <fill>
      <patternFill patternType="solid">
        <fgColor rgb="FFFFFF00"/>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ck">
        <color indexed="64"/>
      </left>
      <right style="thin">
        <color indexed="64"/>
      </right>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n">
        <color theme="1"/>
      </left>
      <right style="thin">
        <color indexed="64"/>
      </right>
      <top/>
      <bottom/>
      <diagonal/>
    </border>
    <border>
      <left style="thin">
        <color theme="1"/>
      </left>
      <right/>
      <top style="thin">
        <color indexed="64"/>
      </top>
      <bottom/>
      <diagonal/>
    </border>
    <border>
      <left style="thin">
        <color theme="1"/>
      </left>
      <right/>
      <top/>
      <bottom/>
      <diagonal/>
    </border>
  </borders>
  <cellStyleXfs count="3">
    <xf numFmtId="0" fontId="0" fillId="0" borderId="0"/>
    <xf numFmtId="0" fontId="21" fillId="2" borderId="0" applyNumberFormat="0" applyBorder="0" applyAlignment="0" applyProtection="0"/>
    <xf numFmtId="0" fontId="22" fillId="3" borderId="0" applyNumberFormat="0" applyBorder="0" applyAlignment="0" applyProtection="0"/>
  </cellStyleXfs>
  <cellXfs count="227">
    <xf numFmtId="0" fontId="0" fillId="0" borderId="0" xfId="0"/>
    <xf numFmtId="0" fontId="0" fillId="0" borderId="0" xfId="0" applyProtection="1">
      <protection hidden="1"/>
    </xf>
    <xf numFmtId="0" fontId="0" fillId="0" borderId="0" xfId="0" applyAlignment="1" applyProtection="1">
      <alignment horizontal="left"/>
      <protection hidden="1"/>
    </xf>
    <xf numFmtId="0" fontId="0" fillId="0" borderId="0" xfId="0" applyBorder="1" applyProtection="1">
      <protection hidden="1"/>
    </xf>
    <xf numFmtId="0" fontId="0" fillId="0" borderId="0" xfId="0" applyBorder="1" applyAlignment="1" applyProtection="1">
      <alignment horizontal="left"/>
      <protection hidden="1"/>
    </xf>
    <xf numFmtId="0" fontId="0" fillId="0" borderId="0" xfId="0" applyBorder="1" applyAlignment="1" applyProtection="1">
      <alignment vertical="center"/>
      <protection hidden="1"/>
    </xf>
    <xf numFmtId="0" fontId="5" fillId="0" borderId="0" xfId="0" applyFont="1" applyBorder="1" applyProtection="1">
      <protection hidden="1"/>
    </xf>
    <xf numFmtId="0" fontId="23" fillId="0" borderId="0" xfId="0" applyFont="1" applyAlignment="1" applyProtection="1">
      <alignment wrapText="1"/>
      <protection hidden="1"/>
    </xf>
    <xf numFmtId="0" fontId="23" fillId="0" borderId="0" xfId="0" applyFont="1" applyProtection="1">
      <protection hidden="1"/>
    </xf>
    <xf numFmtId="0" fontId="0" fillId="0" borderId="0" xfId="0" applyAlignment="1" applyProtection="1">
      <alignment wrapText="1"/>
      <protection hidden="1"/>
    </xf>
    <xf numFmtId="0" fontId="5" fillId="0" borderId="0" xfId="0" applyFont="1" applyBorder="1" applyAlignment="1" applyProtection="1">
      <alignment wrapText="1"/>
      <protection hidden="1"/>
    </xf>
    <xf numFmtId="0" fontId="6" fillId="0" borderId="0" xfId="0" applyFont="1" applyAlignment="1" applyProtection="1">
      <alignment wrapText="1"/>
      <protection hidden="1"/>
    </xf>
    <xf numFmtId="0" fontId="6" fillId="0" borderId="0" xfId="0" applyFont="1" applyAlignment="1" applyProtection="1">
      <alignment horizontal="left"/>
      <protection hidden="1"/>
    </xf>
    <xf numFmtId="0" fontId="6" fillId="0" borderId="0" xfId="0" applyFont="1" applyProtection="1">
      <protection hidden="1"/>
    </xf>
    <xf numFmtId="0" fontId="24" fillId="4" borderId="1" xfId="0" applyFont="1" applyFill="1" applyBorder="1" applyAlignment="1" applyProtection="1">
      <alignment horizontal="center" vertical="center" wrapText="1"/>
      <protection hidden="1"/>
    </xf>
    <xf numFmtId="0" fontId="23" fillId="0" borderId="0" xfId="0" applyFont="1" applyBorder="1" applyProtection="1">
      <protection hidden="1"/>
    </xf>
    <xf numFmtId="0" fontId="0" fillId="0" borderId="0" xfId="0" applyAlignment="1" applyProtection="1">
      <alignment horizontal="left" wrapText="1"/>
      <protection hidden="1"/>
    </xf>
    <xf numFmtId="0" fontId="0" fillId="0" borderId="0" xfId="0" applyAlignment="1" applyProtection="1">
      <alignment horizontal="center" vertical="center"/>
      <protection hidden="1"/>
    </xf>
    <xf numFmtId="0" fontId="0" fillId="5" borderId="0" xfId="0" applyFill="1" applyBorder="1" applyProtection="1">
      <protection hidden="1"/>
    </xf>
    <xf numFmtId="0" fontId="25" fillId="0" borderId="2" xfId="0" applyFont="1" applyBorder="1" applyAlignment="1" applyProtection="1">
      <alignment horizontal="center" wrapText="1"/>
      <protection hidden="1"/>
    </xf>
    <xf numFmtId="0" fontId="26" fillId="5" borderId="0" xfId="0" applyFont="1" applyFill="1" applyBorder="1" applyAlignment="1" applyProtection="1">
      <alignment horizontal="center" vertical="center"/>
      <protection hidden="1"/>
    </xf>
    <xf numFmtId="164" fontId="26" fillId="5" borderId="0" xfId="0" applyNumberFormat="1" applyFont="1" applyFill="1" applyBorder="1" applyAlignment="1" applyProtection="1">
      <alignment horizontal="center" vertical="center"/>
      <protection hidden="1"/>
    </xf>
    <xf numFmtId="0" fontId="0" fillId="5" borderId="3" xfId="0" applyFill="1" applyBorder="1" applyProtection="1">
      <protection hidden="1"/>
    </xf>
    <xf numFmtId="0" fontId="0" fillId="5" borderId="4" xfId="0" applyFill="1" applyBorder="1" applyProtection="1">
      <protection hidden="1"/>
    </xf>
    <xf numFmtId="0" fontId="27" fillId="5" borderId="0" xfId="0" applyFont="1" applyFill="1" applyBorder="1" applyProtection="1">
      <protection hidden="1"/>
    </xf>
    <xf numFmtId="0" fontId="28" fillId="5" borderId="0" xfId="0" applyFont="1" applyFill="1" applyBorder="1" applyAlignment="1" applyProtection="1">
      <alignment horizontal="left" vertical="center"/>
      <protection hidden="1"/>
    </xf>
    <xf numFmtId="0" fontId="29" fillId="5" borderId="0" xfId="0" applyFont="1" applyFill="1" applyBorder="1" applyProtection="1">
      <protection hidden="1"/>
    </xf>
    <xf numFmtId="0" fontId="30" fillId="5" borderId="0" xfId="0" applyFont="1" applyFill="1" applyBorder="1" applyProtection="1">
      <protection hidden="1"/>
    </xf>
    <xf numFmtId="0" fontId="0" fillId="5" borderId="5" xfId="0" applyFill="1" applyBorder="1" applyProtection="1">
      <protection hidden="1"/>
    </xf>
    <xf numFmtId="0" fontId="28" fillId="5" borderId="6" xfId="0" applyFont="1" applyFill="1" applyBorder="1" applyAlignment="1" applyProtection="1">
      <alignment horizontal="left" vertical="top"/>
      <protection hidden="1"/>
    </xf>
    <xf numFmtId="0" fontId="29" fillId="5" borderId="6" xfId="0" applyFont="1" applyFill="1" applyBorder="1" applyProtection="1">
      <protection hidden="1"/>
    </xf>
    <xf numFmtId="0" fontId="0" fillId="5" borderId="6" xfId="0" applyFill="1" applyBorder="1" applyProtection="1">
      <protection hidden="1"/>
    </xf>
    <xf numFmtId="0" fontId="0" fillId="5" borderId="7" xfId="0" applyFill="1" applyBorder="1" applyProtection="1">
      <protection hidden="1"/>
    </xf>
    <xf numFmtId="0" fontId="0" fillId="5" borderId="8" xfId="0" applyFill="1" applyBorder="1" applyProtection="1">
      <protection hidden="1"/>
    </xf>
    <xf numFmtId="0" fontId="28" fillId="5" borderId="9" xfId="0" applyFont="1" applyFill="1" applyBorder="1" applyAlignment="1" applyProtection="1">
      <alignment horizontal="left" vertical="top"/>
      <protection hidden="1"/>
    </xf>
    <xf numFmtId="0" fontId="29" fillId="5" borderId="9" xfId="0" applyFont="1" applyFill="1" applyBorder="1" applyProtection="1">
      <protection hidden="1"/>
    </xf>
    <xf numFmtId="0" fontId="0" fillId="5" borderId="9" xfId="0" applyFill="1" applyBorder="1" applyProtection="1">
      <protection hidden="1"/>
    </xf>
    <xf numFmtId="0" fontId="0" fillId="5" borderId="10" xfId="0" applyFill="1" applyBorder="1" applyProtection="1">
      <protection hidden="1"/>
    </xf>
    <xf numFmtId="0" fontId="0" fillId="5" borderId="0" xfId="0" quotePrefix="1" applyFill="1" applyBorder="1" applyProtection="1">
      <protection hidden="1"/>
    </xf>
    <xf numFmtId="165" fontId="29" fillId="0" borderId="0" xfId="0" applyNumberFormat="1" applyFont="1" applyBorder="1" applyAlignment="1" applyProtection="1">
      <alignment horizontal="center" vertical="center"/>
      <protection hidden="1"/>
    </xf>
    <xf numFmtId="0" fontId="4" fillId="6" borderId="0" xfId="0" applyFont="1" applyFill="1" applyBorder="1" applyAlignment="1" applyProtection="1">
      <alignment horizontal="left" vertical="center" wrapText="1"/>
      <protection hidden="1"/>
    </xf>
    <xf numFmtId="0" fontId="5" fillId="7" borderId="0" xfId="0" applyFont="1" applyFill="1" applyBorder="1" applyAlignment="1" applyProtection="1">
      <alignment horizontal="center" vertical="center" wrapText="1"/>
      <protection hidden="1"/>
    </xf>
    <xf numFmtId="0" fontId="31" fillId="0" borderId="0" xfId="0" applyFont="1" applyBorder="1" applyAlignment="1" applyProtection="1">
      <alignment vertical="center"/>
      <protection hidden="1"/>
    </xf>
    <xf numFmtId="0" fontId="21" fillId="2" borderId="0" xfId="1"/>
    <xf numFmtId="0" fontId="22" fillId="3" borderId="0" xfId="2"/>
    <xf numFmtId="0" fontId="32" fillId="0" borderId="0" xfId="0" applyFont="1" applyFill="1" applyBorder="1" applyAlignment="1" applyProtection="1">
      <alignment vertical="center"/>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left" vertical="center" wrapText="1"/>
      <protection hidden="1"/>
    </xf>
    <xf numFmtId="0" fontId="0" fillId="0" borderId="0" xfId="0" applyBorder="1" applyAlignment="1" applyProtection="1">
      <alignment wrapText="1"/>
      <protection hidden="1"/>
    </xf>
    <xf numFmtId="0" fontId="4" fillId="6" borderId="11" xfId="0" applyFont="1" applyFill="1" applyBorder="1" applyAlignment="1" applyProtection="1">
      <alignment horizontal="left" vertical="center" wrapText="1"/>
      <protection hidden="1"/>
    </xf>
    <xf numFmtId="0" fontId="4" fillId="6" borderId="11" xfId="0" quotePrefix="1" applyFont="1" applyFill="1" applyBorder="1" applyAlignment="1" applyProtection="1">
      <alignment horizontal="left" vertical="center" wrapText="1"/>
      <protection hidden="1"/>
    </xf>
    <xf numFmtId="0" fontId="20" fillId="6" borderId="1" xfId="0" applyFont="1" applyFill="1" applyBorder="1" applyAlignment="1" applyProtection="1">
      <alignment vertical="center" wrapText="1"/>
      <protection hidden="1"/>
    </xf>
    <xf numFmtId="0" fontId="2" fillId="0" borderId="0" xfId="0" applyFont="1" applyBorder="1" applyAlignment="1" applyProtection="1">
      <alignment wrapText="1"/>
      <protection hidden="1"/>
    </xf>
    <xf numFmtId="0" fontId="24" fillId="4" borderId="12" xfId="0" applyFont="1" applyFill="1" applyBorder="1" applyAlignment="1" applyProtection="1">
      <alignment horizontal="center" vertical="center" wrapText="1"/>
      <protection hidden="1"/>
    </xf>
    <xf numFmtId="0" fontId="20" fillId="6" borderId="28" xfId="0" applyFont="1" applyFill="1" applyBorder="1" applyAlignment="1" applyProtection="1">
      <alignment vertical="center" wrapText="1"/>
      <protection hidden="1"/>
    </xf>
    <xf numFmtId="0" fontId="34" fillId="0" borderId="13" xfId="0" applyFont="1" applyBorder="1" applyAlignment="1" applyProtection="1">
      <alignment horizontal="center" vertical="center" wrapText="1"/>
      <protection hidden="1"/>
    </xf>
    <xf numFmtId="0" fontId="33" fillId="0" borderId="12" xfId="0" applyFont="1" applyBorder="1" applyAlignment="1" applyProtection="1">
      <alignment horizontal="left" vertical="center" wrapText="1"/>
      <protection hidden="1"/>
    </xf>
    <xf numFmtId="0" fontId="25" fillId="0" borderId="11" xfId="0" applyFont="1" applyBorder="1" applyAlignment="1" applyProtection="1">
      <alignment horizontal="center" wrapText="1"/>
      <protection hidden="1"/>
    </xf>
    <xf numFmtId="0" fontId="35" fillId="0" borderId="1" xfId="0" applyFont="1" applyBorder="1" applyAlignment="1" applyProtection="1">
      <alignment horizontal="left" vertical="center" wrapText="1"/>
      <protection hidden="1"/>
    </xf>
    <xf numFmtId="0" fontId="34" fillId="0" borderId="2" xfId="0" applyFont="1" applyBorder="1" applyAlignment="1" applyProtection="1">
      <alignment vertical="center" wrapText="1"/>
      <protection hidden="1"/>
    </xf>
    <xf numFmtId="0" fontId="0" fillId="0" borderId="0" xfId="0" applyFont="1" applyProtection="1">
      <protection hidden="1"/>
    </xf>
    <xf numFmtId="0" fontId="34" fillId="0" borderId="2" xfId="0" applyFont="1" applyBorder="1" applyAlignment="1" applyProtection="1">
      <alignment horizontal="left" vertical="center"/>
      <protection hidden="1"/>
    </xf>
    <xf numFmtId="0" fontId="34" fillId="0" borderId="14" xfId="0" applyFont="1" applyBorder="1" applyAlignment="1" applyProtection="1">
      <alignment horizontal="left" vertical="center" wrapText="1"/>
      <protection hidden="1"/>
    </xf>
    <xf numFmtId="0" fontId="24" fillId="4" borderId="0" xfId="0" applyFont="1" applyFill="1" applyBorder="1" applyAlignment="1" applyProtection="1">
      <alignment horizontal="center" vertical="center" wrapText="1"/>
      <protection hidden="1"/>
    </xf>
    <xf numFmtId="165" fontId="36" fillId="0" borderId="0" xfId="0" applyNumberFormat="1" applyFont="1" applyFill="1" applyBorder="1" applyAlignment="1" applyProtection="1">
      <alignment vertical="center"/>
      <protection hidden="1"/>
    </xf>
    <xf numFmtId="0" fontId="37" fillId="0" borderId="0" xfId="0"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0" fontId="1" fillId="0" borderId="0" xfId="0" applyFont="1" applyFill="1" applyBorder="1" applyAlignment="1" applyProtection="1">
      <alignment horizontal="left" vertical="center" wrapText="1"/>
      <protection hidden="1"/>
    </xf>
    <xf numFmtId="0" fontId="0" fillId="5" borderId="3" xfId="0" applyFill="1" applyBorder="1" applyAlignment="1" applyProtection="1">
      <alignment wrapText="1"/>
      <protection hidden="1"/>
    </xf>
    <xf numFmtId="0" fontId="34" fillId="0" borderId="2" xfId="0" applyFont="1" applyBorder="1" applyAlignment="1" applyProtection="1">
      <alignment horizontal="left" vertical="center" wrapText="1"/>
      <protection hidden="1"/>
    </xf>
    <xf numFmtId="0" fontId="33" fillId="0" borderId="11" xfId="0" applyFont="1" applyBorder="1" applyAlignment="1" applyProtection="1">
      <alignment horizontal="left" vertical="center" wrapText="1"/>
      <protection hidden="1"/>
    </xf>
    <xf numFmtId="0" fontId="34" fillId="0" borderId="15" xfId="0" applyFont="1" applyBorder="1" applyAlignment="1" applyProtection="1">
      <alignment horizontal="left" vertical="center" wrapText="1"/>
      <protection hidden="1"/>
    </xf>
    <xf numFmtId="0" fontId="34" fillId="0" borderId="16" xfId="0" applyFont="1" applyBorder="1" applyAlignment="1" applyProtection="1">
      <alignment horizontal="left" vertical="center" wrapText="1"/>
      <protection hidden="1"/>
    </xf>
    <xf numFmtId="0" fontId="33" fillId="0" borderId="2" xfId="0" applyFont="1" applyBorder="1" applyAlignment="1" applyProtection="1">
      <alignment horizontal="left" vertical="center" wrapText="1"/>
      <protection hidden="1"/>
    </xf>
    <xf numFmtId="0" fontId="4" fillId="6" borderId="14" xfId="0" applyFont="1" applyFill="1" applyBorder="1" applyAlignment="1" applyProtection="1">
      <alignment wrapText="1"/>
      <protection hidden="1"/>
    </xf>
    <xf numFmtId="0" fontId="20" fillId="6" borderId="13" xfId="0" applyFont="1" applyFill="1" applyBorder="1" applyAlignment="1" applyProtection="1">
      <alignment wrapText="1"/>
      <protection hidden="1"/>
    </xf>
    <xf numFmtId="0" fontId="4" fillId="6" borderId="29" xfId="0" applyFont="1" applyFill="1" applyBorder="1" applyAlignment="1" applyProtection="1">
      <alignment vertical="center" wrapText="1"/>
      <protection hidden="1"/>
    </xf>
    <xf numFmtId="0" fontId="20" fillId="6" borderId="30" xfId="0" applyFont="1" applyFill="1" applyBorder="1" applyAlignment="1" applyProtection="1">
      <alignment vertical="center" wrapText="1"/>
      <protection hidden="1"/>
    </xf>
    <xf numFmtId="0" fontId="4" fillId="6" borderId="29" xfId="0" applyFont="1" applyFill="1" applyBorder="1" applyAlignment="1" applyProtection="1">
      <alignment horizontal="left" vertical="center" wrapText="1"/>
      <protection hidden="1"/>
    </xf>
    <xf numFmtId="0" fontId="4" fillId="6" borderId="14" xfId="0" applyFont="1" applyFill="1" applyBorder="1" applyAlignment="1" applyProtection="1">
      <alignment horizontal="left" vertical="center" wrapText="1"/>
      <protection hidden="1"/>
    </xf>
    <xf numFmtId="0" fontId="20" fillId="6" borderId="13" xfId="0" applyFont="1" applyFill="1" applyBorder="1" applyAlignment="1" applyProtection="1">
      <alignment vertical="center" wrapText="1"/>
      <protection hidden="1"/>
    </xf>
    <xf numFmtId="168" fontId="29" fillId="0" borderId="0" xfId="0" applyNumberFormat="1" applyFont="1" applyBorder="1" applyAlignment="1" applyProtection="1">
      <alignment vertical="center"/>
      <protection hidden="1"/>
    </xf>
    <xf numFmtId="168" fontId="36" fillId="0" borderId="15" xfId="0" applyNumberFormat="1" applyFont="1" applyBorder="1" applyAlignment="1" applyProtection="1">
      <alignment vertical="center"/>
      <protection hidden="1"/>
    </xf>
    <xf numFmtId="0" fontId="38" fillId="0" borderId="0" xfId="0" applyFont="1" applyBorder="1" applyAlignment="1" applyProtection="1">
      <alignment horizontal="left" vertical="top" wrapText="1"/>
      <protection hidden="1"/>
    </xf>
    <xf numFmtId="168" fontId="0" fillId="0" borderId="0" xfId="0" applyNumberFormat="1" applyBorder="1" applyProtection="1">
      <protection hidden="1"/>
    </xf>
    <xf numFmtId="168" fontId="36" fillId="0" borderId="0" xfId="0" applyNumberFormat="1" applyFont="1" applyFill="1" applyBorder="1" applyAlignment="1" applyProtection="1">
      <alignment vertical="center"/>
      <protection hidden="1"/>
    </xf>
    <xf numFmtId="165" fontId="36" fillId="0" borderId="16" xfId="0" applyNumberFormat="1" applyFont="1" applyBorder="1" applyAlignment="1" applyProtection="1">
      <alignment horizontal="left" vertical="center"/>
      <protection hidden="1"/>
    </xf>
    <xf numFmtId="168" fontId="36" fillId="0" borderId="15" xfId="0" applyNumberFormat="1" applyFont="1" applyBorder="1" applyAlignment="1" applyProtection="1">
      <alignment horizontal="right" vertical="center"/>
      <protection hidden="1"/>
    </xf>
    <xf numFmtId="165" fontId="36" fillId="0" borderId="16" xfId="0" applyNumberFormat="1" applyFont="1" applyBorder="1" applyAlignment="1" applyProtection="1">
      <alignment vertical="center"/>
      <protection hidden="1"/>
    </xf>
    <xf numFmtId="0" fontId="2" fillId="0" borderId="0" xfId="0" applyFont="1" applyFill="1" applyBorder="1" applyAlignment="1" applyProtection="1">
      <alignment horizontal="center" vertical="center" wrapText="1"/>
      <protection hidden="1"/>
    </xf>
    <xf numFmtId="0" fontId="39" fillId="8" borderId="0"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9" fontId="5" fillId="0" borderId="0" xfId="0" applyNumberFormat="1" applyFont="1" applyBorder="1" applyAlignment="1" applyProtection="1">
      <alignment horizontal="center" vertical="center" wrapText="1"/>
      <protection hidden="1"/>
    </xf>
    <xf numFmtId="0" fontId="0" fillId="0" borderId="0" xfId="0" applyBorder="1" applyProtection="1">
      <protection locked="0"/>
    </xf>
    <xf numFmtId="0" fontId="1" fillId="9" borderId="0"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0" fillId="0" borderId="0" xfId="0" applyFill="1" applyBorder="1" applyAlignment="1" applyProtection="1">
      <alignment wrapText="1"/>
      <protection hidden="1"/>
    </xf>
    <xf numFmtId="0" fontId="0" fillId="0" borderId="0" xfId="0" applyFill="1" applyAlignment="1" applyProtection="1">
      <alignment wrapText="1"/>
      <protection hidden="1"/>
    </xf>
    <xf numFmtId="0" fontId="40" fillId="0" borderId="0" xfId="0" applyFont="1" applyBorder="1" applyAlignment="1" applyProtection="1">
      <alignment horizontal="right" vertical="center" wrapText="1"/>
      <protection hidden="1"/>
    </xf>
    <xf numFmtId="0" fontId="24" fillId="11" borderId="0" xfId="0" applyFont="1" applyFill="1" applyBorder="1" applyAlignment="1" applyProtection="1">
      <alignment horizontal="center" vertical="center" wrapText="1"/>
      <protection hidden="1"/>
    </xf>
    <xf numFmtId="0" fontId="24" fillId="11" borderId="1" xfId="0" applyFont="1" applyFill="1" applyBorder="1" applyAlignment="1" applyProtection="1">
      <alignment horizontal="center" vertical="center" wrapText="1"/>
      <protection hidden="1"/>
    </xf>
    <xf numFmtId="6" fontId="0" fillId="0" borderId="0" xfId="0" applyNumberFormat="1"/>
    <xf numFmtId="0" fontId="0" fillId="0" borderId="0" xfId="0" applyNumberFormat="1"/>
    <xf numFmtId="0" fontId="0" fillId="0" borderId="0" xfId="0" applyNumberFormat="1" applyAlignment="1">
      <alignment wrapText="1"/>
    </xf>
    <xf numFmtId="0" fontId="33" fillId="0" borderId="11" xfId="0" applyFont="1" applyBorder="1" applyAlignment="1" applyProtection="1">
      <alignment horizontal="left" vertical="center"/>
      <protection hidden="1"/>
    </xf>
    <xf numFmtId="0" fontId="33" fillId="0" borderId="1" xfId="0" applyFont="1" applyBorder="1" applyAlignment="1" applyProtection="1">
      <alignment horizontal="left" vertical="center"/>
      <protection hidden="1"/>
    </xf>
    <xf numFmtId="14" fontId="0" fillId="0" borderId="0" xfId="0" applyNumberFormat="1"/>
    <xf numFmtId="0" fontId="0" fillId="14" borderId="0" xfId="0" applyNumberFormat="1" applyFill="1"/>
    <xf numFmtId="0" fontId="0" fillId="0" borderId="0" xfId="0" applyAlignment="1">
      <alignment wrapText="1"/>
    </xf>
    <xf numFmtId="0" fontId="0" fillId="14" borderId="0" xfId="0" applyFill="1"/>
    <xf numFmtId="0" fontId="0" fillId="0" borderId="0" xfId="0" applyNumberFormat="1" applyFill="1"/>
    <xf numFmtId="0" fontId="46" fillId="0" borderId="0" xfId="0" applyNumberFormat="1" applyFont="1" applyFill="1"/>
    <xf numFmtId="0" fontId="46" fillId="0" borderId="0" xfId="0" applyNumberFormat="1" applyFont="1"/>
    <xf numFmtId="1" fontId="0" fillId="0" borderId="0" xfId="0" applyNumberFormat="1"/>
    <xf numFmtId="168" fontId="29" fillId="0" borderId="14" xfId="0" applyNumberFormat="1" applyFont="1" applyBorder="1" applyAlignment="1" applyProtection="1">
      <alignment horizontal="right" vertical="center"/>
      <protection hidden="1"/>
    </xf>
    <xf numFmtId="168" fontId="29" fillId="0" borderId="13" xfId="0" applyNumberFormat="1" applyFont="1" applyBorder="1" applyAlignment="1" applyProtection="1">
      <alignment horizontal="right" vertical="center"/>
      <protection hidden="1"/>
    </xf>
    <xf numFmtId="1" fontId="5" fillId="0" borderId="16" xfId="0" applyNumberFormat="1" applyFont="1" applyBorder="1" applyAlignment="1" applyProtection="1">
      <alignment horizontal="center" vertical="center"/>
      <protection hidden="1"/>
    </xf>
    <xf numFmtId="9" fontId="5" fillId="9" borderId="15" xfId="0" applyNumberFormat="1" applyFont="1" applyFill="1" applyBorder="1" applyAlignment="1" applyProtection="1">
      <alignment horizontal="center" vertical="center" wrapText="1"/>
      <protection locked="0"/>
    </xf>
    <xf numFmtId="9" fontId="5" fillId="9" borderId="15" xfId="0" applyNumberFormat="1" applyFont="1" applyFill="1" applyBorder="1" applyAlignment="1" applyProtection="1">
      <alignment horizontal="center" vertical="center"/>
      <protection locked="0"/>
    </xf>
    <xf numFmtId="1" fontId="5" fillId="0" borderId="16" xfId="0" applyNumberFormat="1" applyFont="1" applyBorder="1" applyAlignment="1" applyProtection="1">
      <alignment horizontal="center" vertical="center" wrapText="1"/>
      <protection hidden="1"/>
    </xf>
    <xf numFmtId="165" fontId="29" fillId="0" borderId="20" xfId="0" applyNumberFormat="1" applyFont="1" applyBorder="1" applyAlignment="1" applyProtection="1">
      <alignment horizontal="left" vertical="center"/>
      <protection hidden="1"/>
    </xf>
    <xf numFmtId="165" fontId="29" fillId="0" borderId="19" xfId="0" applyNumberFormat="1" applyFont="1" applyBorder="1" applyAlignment="1" applyProtection="1">
      <alignment horizontal="left" vertical="center"/>
      <protection hidden="1"/>
    </xf>
    <xf numFmtId="0" fontId="1" fillId="12" borderId="0"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5" fillId="0" borderId="16" xfId="0" applyFont="1" applyBorder="1" applyAlignment="1" applyProtection="1">
      <alignment horizontal="center" vertical="center"/>
      <protection hidden="1"/>
    </xf>
    <xf numFmtId="0" fontId="39" fillId="13" borderId="0" xfId="0" applyFont="1" applyFill="1" applyBorder="1" applyAlignment="1" applyProtection="1">
      <alignment horizontal="left" vertical="center" wrapText="1"/>
      <protection hidden="1"/>
    </xf>
    <xf numFmtId="168" fontId="29" fillId="0" borderId="14" xfId="0" applyNumberFormat="1" applyFont="1" applyBorder="1" applyAlignment="1" applyProtection="1">
      <alignment vertical="center"/>
      <protection hidden="1"/>
    </xf>
    <xf numFmtId="168" fontId="29" fillId="0" borderId="17" xfId="0" applyNumberFormat="1" applyFont="1" applyBorder="1" applyAlignment="1" applyProtection="1">
      <alignment vertical="center"/>
      <protection hidden="1"/>
    </xf>
    <xf numFmtId="0" fontId="37" fillId="11" borderId="0" xfId="0" applyFont="1" applyFill="1" applyBorder="1" applyAlignment="1" applyProtection="1">
      <alignment horizontal="center" vertical="center"/>
      <protection hidden="1"/>
    </xf>
    <xf numFmtId="0" fontId="37" fillId="4" borderId="0" xfId="0" applyFont="1" applyFill="1" applyBorder="1" applyAlignment="1" applyProtection="1">
      <alignment horizontal="center" vertical="center"/>
      <protection hidden="1"/>
    </xf>
    <xf numFmtId="0" fontId="24" fillId="4" borderId="13" xfId="0" applyFont="1" applyFill="1" applyBorder="1" applyAlignment="1" applyProtection="1">
      <alignment horizontal="center" vertical="center" wrapText="1"/>
      <protection hidden="1"/>
    </xf>
    <xf numFmtId="0" fontId="24" fillId="4" borderId="18" xfId="0" applyFont="1" applyFill="1" applyBorder="1" applyAlignment="1" applyProtection="1">
      <alignment horizontal="center" vertical="center" wrapText="1"/>
      <protection hidden="1"/>
    </xf>
    <xf numFmtId="0" fontId="24" fillId="11" borderId="18" xfId="0" applyFont="1" applyFill="1" applyBorder="1" applyAlignment="1" applyProtection="1">
      <alignment horizontal="center" vertical="center" wrapText="1"/>
      <protection hidden="1"/>
    </xf>
    <xf numFmtId="0" fontId="24" fillId="4" borderId="19" xfId="0" applyFont="1" applyFill="1" applyBorder="1" applyAlignment="1" applyProtection="1">
      <alignment horizontal="center" vertical="center" wrapText="1"/>
      <protection hidden="1"/>
    </xf>
    <xf numFmtId="0" fontId="41" fillId="0" borderId="0"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42" fillId="9" borderId="0" xfId="0" applyFont="1" applyFill="1" applyBorder="1" applyAlignment="1" applyProtection="1">
      <alignment horizontal="center" vertical="center" wrapText="1"/>
      <protection locked="0"/>
    </xf>
    <xf numFmtId="0" fontId="38" fillId="0" borderId="0" xfId="0" applyFont="1" applyBorder="1" applyAlignment="1" applyProtection="1">
      <alignment horizontal="left" vertical="top" wrapText="1"/>
      <protection hidden="1"/>
    </xf>
    <xf numFmtId="0" fontId="43" fillId="0" borderId="0" xfId="0" applyFont="1" applyBorder="1" applyAlignment="1" applyProtection="1">
      <alignment horizontal="left" vertical="center" wrapText="1"/>
      <protection hidden="1"/>
    </xf>
    <xf numFmtId="0" fontId="31" fillId="0" borderId="0" xfId="0" applyFont="1" applyBorder="1" applyAlignment="1" applyProtection="1">
      <alignment horizontal="center" vertical="center"/>
      <protection hidden="1"/>
    </xf>
    <xf numFmtId="0" fontId="32" fillId="4" borderId="2" xfId="0" applyFont="1" applyFill="1" applyBorder="1" applyAlignment="1" applyProtection="1">
      <alignment horizontal="left" vertical="center" wrapText="1"/>
      <protection hidden="1"/>
    </xf>
    <xf numFmtId="0" fontId="32" fillId="4" borderId="15" xfId="0" applyFont="1" applyFill="1" applyBorder="1" applyAlignment="1" applyProtection="1">
      <alignment horizontal="left" vertical="center" wrapText="1"/>
      <protection hidden="1"/>
    </xf>
    <xf numFmtId="168" fontId="29" fillId="0" borderId="17" xfId="0" applyNumberFormat="1" applyFont="1" applyBorder="1" applyAlignment="1" applyProtection="1">
      <alignment horizontal="right" vertical="center"/>
      <protection hidden="1"/>
    </xf>
    <xf numFmtId="0" fontId="5" fillId="7" borderId="2" xfId="0" applyFont="1" applyFill="1" applyBorder="1" applyAlignment="1" applyProtection="1">
      <alignment horizontal="center" vertical="center" wrapText="1"/>
      <protection hidden="1"/>
    </xf>
    <xf numFmtId="0" fontId="5" fillId="7" borderId="16" xfId="0" applyFont="1" applyFill="1" applyBorder="1" applyAlignment="1" applyProtection="1">
      <alignment horizontal="center" vertical="center" wrapText="1"/>
      <protection hidden="1"/>
    </xf>
    <xf numFmtId="0" fontId="44" fillId="0" borderId="0" xfId="0" applyFont="1" applyBorder="1" applyAlignment="1" applyProtection="1">
      <alignment horizontal="center" vertical="center"/>
      <protection hidden="1"/>
    </xf>
    <xf numFmtId="168" fontId="29" fillId="0" borderId="13" xfId="0" applyNumberFormat="1" applyFont="1" applyBorder="1" applyAlignment="1" applyProtection="1">
      <alignment vertical="center"/>
      <protection hidden="1"/>
    </xf>
    <xf numFmtId="9" fontId="5" fillId="9" borderId="2" xfId="0" applyNumberFormat="1" applyFont="1" applyFill="1" applyBorder="1" applyAlignment="1" applyProtection="1">
      <alignment horizontal="center" vertical="center" wrapText="1"/>
      <protection locked="0"/>
    </xf>
    <xf numFmtId="165" fontId="29" fillId="0" borderId="21" xfId="0" applyNumberFormat="1" applyFont="1" applyBorder="1" applyAlignment="1" applyProtection="1">
      <alignment horizontal="left" vertical="center"/>
      <protection hidden="1"/>
    </xf>
    <xf numFmtId="0" fontId="24" fillId="11" borderId="0" xfId="0" applyFont="1" applyFill="1" applyBorder="1" applyAlignment="1" applyProtection="1">
      <alignment horizontal="center" vertical="center" wrapText="1"/>
      <protection hidden="1"/>
    </xf>
    <xf numFmtId="0" fontId="25" fillId="0" borderId="15" xfId="0" applyFont="1" applyBorder="1" applyAlignment="1" applyProtection="1">
      <alignment horizontal="center" wrapText="1"/>
      <protection hidden="1"/>
    </xf>
    <xf numFmtId="0" fontId="25" fillId="0" borderId="16" xfId="0" applyFont="1" applyBorder="1" applyAlignment="1" applyProtection="1">
      <alignment horizontal="center" wrapText="1"/>
      <protection hidden="1"/>
    </xf>
    <xf numFmtId="0" fontId="33" fillId="0" borderId="11" xfId="0" applyFont="1" applyBorder="1" applyAlignment="1" applyProtection="1">
      <alignment vertical="center"/>
      <protection hidden="1"/>
    </xf>
    <xf numFmtId="0" fontId="33" fillId="0" borderId="1" xfId="0" applyFont="1" applyBorder="1" applyAlignment="1" applyProtection="1">
      <alignment vertical="center"/>
      <protection hidden="1"/>
    </xf>
    <xf numFmtId="0" fontId="34" fillId="0" borderId="14" xfId="0" applyFont="1" applyBorder="1" applyAlignment="1" applyProtection="1">
      <alignment vertical="center" wrapText="1"/>
      <protection hidden="1"/>
    </xf>
    <xf numFmtId="0" fontId="34" fillId="0" borderId="13" xfId="0" applyFont="1" applyBorder="1" applyAlignment="1" applyProtection="1">
      <alignment vertical="center" wrapText="1"/>
      <protection hidden="1"/>
    </xf>
    <xf numFmtId="167" fontId="34" fillId="0" borderId="11" xfId="0" applyNumberFormat="1" applyFont="1" applyBorder="1" applyAlignment="1" applyProtection="1">
      <alignment horizontal="center" vertical="center" wrapText="1"/>
      <protection hidden="1"/>
    </xf>
    <xf numFmtId="167" fontId="34" fillId="0" borderId="1" xfId="0" applyNumberFormat="1" applyFont="1" applyBorder="1" applyAlignment="1" applyProtection="1">
      <alignment horizontal="center" vertical="center" wrapText="1"/>
      <protection hidden="1"/>
    </xf>
    <xf numFmtId="166" fontId="34" fillId="0" borderId="11" xfId="0" applyNumberFormat="1" applyFont="1" applyBorder="1" applyAlignment="1" applyProtection="1">
      <alignment horizontal="center" vertical="center"/>
      <protection hidden="1"/>
    </xf>
    <xf numFmtId="166" fontId="34" fillId="0" borderId="1" xfId="0" applyNumberFormat="1" applyFont="1" applyBorder="1" applyAlignment="1" applyProtection="1">
      <alignment horizontal="center" vertical="center"/>
      <protection hidden="1"/>
    </xf>
    <xf numFmtId="0" fontId="45" fillId="11" borderId="2" xfId="0" applyFont="1" applyFill="1" applyBorder="1" applyAlignment="1" applyProtection="1">
      <alignment horizontal="center"/>
      <protection hidden="1"/>
    </xf>
    <xf numFmtId="0" fontId="25" fillId="0" borderId="15"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protection hidden="1"/>
    </xf>
    <xf numFmtId="0" fontId="25" fillId="0" borderId="16" xfId="0" applyFont="1" applyBorder="1" applyAlignment="1" applyProtection="1">
      <alignment horizontal="center" vertical="center"/>
      <protection hidden="1"/>
    </xf>
    <xf numFmtId="0" fontId="30" fillId="5" borderId="0" xfId="0" applyFont="1" applyFill="1" applyBorder="1" applyAlignment="1" applyProtection="1">
      <alignment vertical="center" wrapText="1"/>
      <protection hidden="1"/>
    </xf>
    <xf numFmtId="0" fontId="33" fillId="0" borderId="11" xfId="0" applyFont="1" applyBorder="1" applyAlignment="1" applyProtection="1">
      <alignment horizontal="left" vertical="center" wrapText="1"/>
      <protection hidden="1"/>
    </xf>
    <xf numFmtId="0" fontId="33" fillId="0" borderId="1" xfId="0" applyFont="1" applyBorder="1" applyAlignment="1" applyProtection="1">
      <alignment horizontal="left" vertical="center" wrapText="1"/>
      <protection hidden="1"/>
    </xf>
    <xf numFmtId="0" fontId="33" fillId="0" borderId="2" xfId="0" applyFont="1" applyBorder="1" applyAlignment="1" applyProtection="1">
      <alignment vertical="center"/>
      <protection hidden="1"/>
    </xf>
    <xf numFmtId="0" fontId="18" fillId="0" borderId="23" xfId="0" applyFont="1" applyBorder="1" applyAlignment="1" applyProtection="1">
      <alignment vertical="center" wrapText="1"/>
      <protection hidden="1"/>
    </xf>
    <xf numFmtId="0" fontId="18" fillId="0" borderId="18" xfId="0" applyFont="1" applyBorder="1" applyAlignment="1" applyProtection="1">
      <alignment vertical="center" wrapText="1"/>
      <protection hidden="1"/>
    </xf>
    <xf numFmtId="0" fontId="18" fillId="0" borderId="16" xfId="0" applyFont="1" applyBorder="1" applyAlignment="1" applyProtection="1">
      <alignment vertical="center" wrapText="1"/>
      <protection hidden="1"/>
    </xf>
    <xf numFmtId="0" fontId="33" fillId="0" borderId="14" xfId="0" applyFont="1" applyBorder="1" applyAlignment="1" applyProtection="1">
      <alignment horizontal="left" vertical="center"/>
      <protection hidden="1"/>
    </xf>
    <xf numFmtId="0" fontId="33" fillId="0" borderId="13" xfId="0" applyFont="1" applyBorder="1" applyAlignment="1" applyProtection="1">
      <alignment horizontal="left" vertical="center"/>
      <protection hidden="1"/>
    </xf>
    <xf numFmtId="0" fontId="19" fillId="0" borderId="14" xfId="0" applyFont="1" applyBorder="1" applyAlignment="1" applyProtection="1">
      <alignment vertical="center" wrapText="1"/>
      <protection hidden="1"/>
    </xf>
    <xf numFmtId="0" fontId="19" fillId="0" borderId="20" xfId="0" applyFont="1" applyBorder="1" applyAlignment="1" applyProtection="1">
      <alignment vertical="center" wrapText="1"/>
      <protection hidden="1"/>
    </xf>
    <xf numFmtId="0" fontId="19" fillId="0" borderId="13" xfId="0" applyFont="1" applyBorder="1" applyAlignment="1" applyProtection="1">
      <alignment vertical="center" wrapText="1"/>
      <protection hidden="1"/>
    </xf>
    <xf numFmtId="0" fontId="19" fillId="0" borderId="19" xfId="0" applyFont="1" applyBorder="1" applyAlignment="1" applyProtection="1">
      <alignment vertical="center" wrapText="1"/>
      <protection hidden="1"/>
    </xf>
    <xf numFmtId="0" fontId="18" fillId="0" borderId="11"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9" fillId="0" borderId="2" xfId="0" applyFont="1" applyBorder="1" applyAlignment="1" applyProtection="1">
      <alignment vertical="center" wrapText="1"/>
      <protection hidden="1"/>
    </xf>
    <xf numFmtId="0" fontId="0" fillId="5" borderId="24" xfId="0" applyFill="1" applyBorder="1" applyAlignment="1" applyProtection="1">
      <alignment wrapText="1"/>
      <protection hidden="1"/>
    </xf>
    <xf numFmtId="0" fontId="0" fillId="5" borderId="3" xfId="0" applyFill="1" applyBorder="1" applyAlignment="1" applyProtection="1">
      <alignment wrapText="1"/>
      <protection hidden="1"/>
    </xf>
    <xf numFmtId="0" fontId="33" fillId="0" borderId="15" xfId="0" applyFont="1" applyBorder="1" applyAlignment="1" applyProtection="1">
      <alignment horizontal="left" vertical="center"/>
      <protection hidden="1"/>
    </xf>
    <xf numFmtId="0" fontId="18" fillId="0" borderId="23" xfId="0" applyFont="1" applyBorder="1" applyAlignment="1" applyProtection="1">
      <alignment horizontal="left" vertical="center" wrapText="1"/>
      <protection hidden="1"/>
    </xf>
    <xf numFmtId="0" fontId="18" fillId="0" borderId="18" xfId="0" applyFont="1" applyBorder="1" applyAlignment="1" applyProtection="1">
      <alignment horizontal="left" vertical="center" wrapText="1"/>
      <protection hidden="1"/>
    </xf>
    <xf numFmtId="0" fontId="8" fillId="5" borderId="25" xfId="0" applyFont="1" applyFill="1" applyBorder="1" applyAlignment="1" applyProtection="1">
      <alignment horizontal="center" vertical="center"/>
      <protection hidden="1"/>
    </xf>
    <xf numFmtId="0" fontId="8" fillId="5" borderId="26" xfId="0" applyFont="1" applyFill="1" applyBorder="1" applyAlignment="1" applyProtection="1">
      <alignment horizontal="center" vertical="center"/>
      <protection hidden="1"/>
    </xf>
    <xf numFmtId="0" fontId="8" fillId="5" borderId="27" xfId="0" applyFont="1" applyFill="1" applyBorder="1" applyAlignment="1" applyProtection="1">
      <alignment horizontal="center" vertical="center"/>
      <protection hidden="1"/>
    </xf>
    <xf numFmtId="0" fontId="45" fillId="11" borderId="15" xfId="0" applyFont="1" applyFill="1" applyBorder="1" applyAlignment="1" applyProtection="1">
      <alignment horizontal="center"/>
      <protection hidden="1"/>
    </xf>
    <xf numFmtId="0" fontId="45" fillId="11" borderId="22" xfId="0" applyFont="1" applyFill="1" applyBorder="1" applyAlignment="1" applyProtection="1">
      <alignment horizontal="center"/>
      <protection hidden="1"/>
    </xf>
    <xf numFmtId="0" fontId="45" fillId="11" borderId="16" xfId="0" applyFont="1" applyFill="1" applyBorder="1" applyAlignment="1" applyProtection="1">
      <alignment horizontal="center"/>
      <protection hidden="1"/>
    </xf>
    <xf numFmtId="0" fontId="45" fillId="11" borderId="15" xfId="0" applyFont="1" applyFill="1" applyBorder="1" applyAlignment="1" applyProtection="1">
      <alignment horizontal="center" vertical="center"/>
      <protection hidden="1"/>
    </xf>
    <xf numFmtId="0" fontId="45" fillId="11" borderId="22" xfId="0" applyFont="1" applyFill="1" applyBorder="1" applyAlignment="1" applyProtection="1">
      <alignment horizontal="center" vertical="center"/>
      <protection hidden="1"/>
    </xf>
    <xf numFmtId="0" fontId="45" fillId="11" borderId="16" xfId="0" applyFont="1" applyFill="1" applyBorder="1" applyAlignment="1" applyProtection="1">
      <alignment horizontal="center" vertical="center"/>
      <protection hidden="1"/>
    </xf>
    <xf numFmtId="0" fontId="25" fillId="0" borderId="23" xfId="0" applyFont="1" applyBorder="1" applyAlignment="1" applyProtection="1">
      <alignment horizontal="center" vertical="center"/>
      <protection hidden="1"/>
    </xf>
    <xf numFmtId="0" fontId="25" fillId="0" borderId="20" xfId="0" applyFont="1" applyBorder="1" applyAlignment="1" applyProtection="1">
      <alignment horizontal="center" vertical="center"/>
      <protection hidden="1"/>
    </xf>
    <xf numFmtId="0" fontId="45" fillId="11" borderId="15" xfId="0" applyFont="1" applyFill="1" applyBorder="1" applyAlignment="1" applyProtection="1">
      <alignment horizontal="center" wrapText="1"/>
      <protection hidden="1"/>
    </xf>
    <xf numFmtId="0" fontId="45" fillId="11" borderId="22" xfId="0" applyFont="1" applyFill="1" applyBorder="1" applyAlignment="1" applyProtection="1">
      <alignment horizontal="center" wrapText="1"/>
      <protection hidden="1"/>
    </xf>
    <xf numFmtId="0" fontId="45" fillId="11" borderId="16" xfId="0" applyFont="1" applyFill="1" applyBorder="1" applyAlignment="1" applyProtection="1">
      <alignment horizontal="center" wrapText="1"/>
      <protection hidden="1"/>
    </xf>
    <xf numFmtId="0" fontId="33" fillId="0" borderId="11" xfId="0" applyFont="1" applyBorder="1" applyAlignment="1" applyProtection="1">
      <alignment horizontal="left" vertical="center"/>
      <protection hidden="1"/>
    </xf>
    <xf numFmtId="0" fontId="33" fillId="0" borderId="1" xfId="0" applyFont="1" applyBorder="1" applyAlignment="1" applyProtection="1">
      <alignment horizontal="left" vertical="center"/>
      <protection hidden="1"/>
    </xf>
    <xf numFmtId="0" fontId="19" fillId="0" borderId="17" xfId="0" applyFont="1" applyBorder="1" applyAlignment="1" applyProtection="1">
      <alignment vertical="center" wrapText="1"/>
      <protection hidden="1"/>
    </xf>
    <xf numFmtId="0" fontId="18" fillId="0" borderId="21" xfId="0" applyFont="1" applyBorder="1" applyAlignment="1" applyProtection="1">
      <alignment vertical="center" wrapText="1"/>
      <protection hidden="1"/>
    </xf>
    <xf numFmtId="0" fontId="20" fillId="0" borderId="13" xfId="0" applyFont="1" applyBorder="1" applyAlignment="1" applyProtection="1">
      <alignment vertical="center" wrapText="1"/>
      <protection hidden="1"/>
    </xf>
    <xf numFmtId="0" fontId="20" fillId="0" borderId="19" xfId="0" applyFont="1" applyBorder="1" applyAlignment="1" applyProtection="1">
      <alignment vertical="center" wrapText="1"/>
      <protection hidden="1"/>
    </xf>
    <xf numFmtId="0" fontId="19" fillId="0" borderId="12" xfId="0" applyFont="1" applyBorder="1" applyAlignment="1" applyProtection="1">
      <alignment vertical="center" wrapText="1"/>
      <protection hidden="1"/>
    </xf>
    <xf numFmtId="0" fontId="18" fillId="0" borderId="12" xfId="0" applyFont="1" applyBorder="1" applyAlignment="1" applyProtection="1">
      <alignment vertical="center" wrapText="1"/>
      <protection hidden="1"/>
    </xf>
    <xf numFmtId="0" fontId="20" fillId="0" borderId="1" xfId="0" applyFont="1" applyBorder="1" applyAlignment="1" applyProtection="1">
      <alignment vertical="center" wrapText="1"/>
      <protection hidden="1"/>
    </xf>
    <xf numFmtId="0" fontId="18" fillId="0" borderId="20" xfId="0" applyFont="1" applyBorder="1" applyAlignment="1" applyProtection="1">
      <alignment vertical="center" wrapText="1"/>
      <protection hidden="1"/>
    </xf>
    <xf numFmtId="0" fontId="20" fillId="0" borderId="13" xfId="0" applyFont="1" applyBorder="1" applyAlignment="1" applyProtection="1">
      <alignment horizontal="left" vertical="center" wrapText="1"/>
      <protection hidden="1"/>
    </xf>
    <xf numFmtId="0" fontId="20" fillId="0" borderId="19" xfId="0" applyFont="1" applyBorder="1" applyAlignment="1" applyProtection="1">
      <alignment horizontal="left" vertical="center" wrapText="1"/>
      <protection hidden="1"/>
    </xf>
    <xf numFmtId="0" fontId="34" fillId="0" borderId="2" xfId="0" applyFont="1" applyBorder="1" applyAlignment="1" applyProtection="1">
      <alignment horizontal="left" vertical="center" wrapText="1"/>
      <protection hidden="1"/>
    </xf>
    <xf numFmtId="0" fontId="33" fillId="0" borderId="2" xfId="0" applyFont="1" applyBorder="1" applyAlignment="1" applyProtection="1">
      <alignment horizontal="left" vertical="center"/>
      <protection hidden="1"/>
    </xf>
    <xf numFmtId="166" fontId="34" fillId="0" borderId="2" xfId="0" applyNumberFormat="1" applyFont="1" applyBorder="1" applyAlignment="1" applyProtection="1">
      <alignment horizontal="center" vertical="center"/>
      <protection hidden="1"/>
    </xf>
    <xf numFmtId="0" fontId="34" fillId="0" borderId="15" xfId="0" applyFont="1" applyBorder="1" applyAlignment="1" applyProtection="1">
      <alignment horizontal="left" vertical="center" wrapText="1"/>
      <protection hidden="1"/>
    </xf>
    <xf numFmtId="0" fontId="34" fillId="0" borderId="16" xfId="0" applyFont="1" applyBorder="1" applyAlignment="1" applyProtection="1">
      <alignment horizontal="left" vertical="center" wrapText="1"/>
      <protection hidden="1"/>
    </xf>
    <xf numFmtId="0" fontId="33" fillId="0" borderId="2" xfId="0" applyFont="1" applyBorder="1" applyAlignment="1" applyProtection="1">
      <alignment horizontal="center" vertical="center" wrapText="1"/>
      <protection hidden="1"/>
    </xf>
    <xf numFmtId="0" fontId="34" fillId="0" borderId="15" xfId="0" applyFont="1" applyBorder="1" applyAlignment="1" applyProtection="1">
      <alignment vertical="center" wrapText="1"/>
      <protection hidden="1"/>
    </xf>
    <xf numFmtId="0" fontId="34" fillId="0" borderId="16" xfId="0" applyFont="1" applyBorder="1" applyAlignment="1" applyProtection="1">
      <alignment vertical="center" wrapText="1"/>
      <protection hidden="1"/>
    </xf>
    <xf numFmtId="0" fontId="33" fillId="0" borderId="15" xfId="0" applyFont="1" applyBorder="1" applyAlignment="1" applyProtection="1">
      <alignment horizontal="left" vertical="center" wrapText="1"/>
      <protection hidden="1"/>
    </xf>
    <xf numFmtId="0" fontId="34" fillId="0" borderId="22" xfId="0" applyFont="1" applyBorder="1" applyAlignment="1" applyProtection="1">
      <alignment horizontal="left" vertical="center" wrapText="1"/>
      <protection hidden="1"/>
    </xf>
    <xf numFmtId="0" fontId="34" fillId="0" borderId="11"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hidden="1"/>
    </xf>
    <xf numFmtId="0" fontId="33" fillId="0" borderId="2" xfId="0" applyFont="1" applyBorder="1" applyAlignment="1" applyProtection="1">
      <alignment horizontal="left" vertical="center" wrapText="1"/>
      <protection hidden="1"/>
    </xf>
    <xf numFmtId="0" fontId="34" fillId="0" borderId="2" xfId="0" applyFont="1" applyBorder="1" applyAlignment="1" applyProtection="1">
      <alignment horizontal="center" vertical="center" wrapText="1"/>
      <protection hidden="1"/>
    </xf>
  </cellXfs>
  <cellStyles count="3">
    <cellStyle name="Dobry" xfId="1" builtinId="26"/>
    <cellStyle name="Neutralny" xfId="2" builtinId="28"/>
    <cellStyle name="Normalny"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7F7F7F"/>
      <rgbColor rgb="009999FF"/>
      <rgbColor rgb="00993366"/>
      <rgbColor rgb="00F5F0F0"/>
      <rgbColor rgb="00EEEEEE"/>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7E6E6"/>
      <rgbColor rgb="00CCFFCC"/>
      <rgbColor rgb="00FFFF99"/>
      <rgbColor rgb="0099CCFF"/>
      <rgbColor rgb="00FF99CC"/>
      <rgbColor rgb="00CC99FF"/>
      <rgbColor rgb="00FFCC99"/>
      <rgbColor rgb="003366FF"/>
      <rgbColor rgb="0033CCCC"/>
      <rgbColor rgb="0099CC00"/>
      <rgbColor rgb="00FFCC00"/>
      <rgbColor rgb="00FF9900"/>
      <rgbColor rgb="00FF4343"/>
      <rgbColor rgb="00595959"/>
      <rgbColor rgb="00969696"/>
      <rgbColor rgb="00414042"/>
      <rgbColor rgb="00339966"/>
      <rgbColor rgb="00191919"/>
      <rgbColor rgb="00404040"/>
      <rgbColor rgb="00BD2F03"/>
      <rgbColor rgb="00993366"/>
      <rgbColor rgb="00333F50"/>
      <rgbColor rgb="00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7.jpeg"/><Relationship Id="rId10" Type="http://schemas.openxmlformats.org/officeDocument/2006/relationships/image" Target="../media/image12.jpeg"/><Relationship Id="rId4" Type="http://schemas.openxmlformats.org/officeDocument/2006/relationships/image" Target="../media/image6.jpeg"/><Relationship Id="rId9"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27</xdr:col>
      <xdr:colOff>114300</xdr:colOff>
      <xdr:row>1</xdr:row>
      <xdr:rowOff>247650</xdr:rowOff>
    </xdr:from>
    <xdr:to>
      <xdr:col>30</xdr:col>
      <xdr:colOff>590550</xdr:colOff>
      <xdr:row>33</xdr:row>
      <xdr:rowOff>438150</xdr:rowOff>
    </xdr:to>
    <xdr:pic>
      <xdr:nvPicPr>
        <xdr:cNvPr id="1035" name="Obraz 4">
          <a:extLst>
            <a:ext uri="{FF2B5EF4-FFF2-40B4-BE49-F238E27FC236}">
              <a16:creationId xmlns:a16="http://schemas.microsoft.com/office/drawing/2014/main" id="{3C935259-A843-4CEC-81E4-8D196FC2EB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77800" y="247650"/>
          <a:ext cx="1895475" cy="1004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5</xdr:row>
      <xdr:rowOff>19050</xdr:rowOff>
    </xdr:from>
    <xdr:to>
      <xdr:col>4</xdr:col>
      <xdr:colOff>685800</xdr:colOff>
      <xdr:row>6</xdr:row>
      <xdr:rowOff>228600</xdr:rowOff>
    </xdr:to>
    <xdr:pic>
      <xdr:nvPicPr>
        <xdr:cNvPr id="2201" name="Obraz 4">
          <a:extLst>
            <a:ext uri="{FF2B5EF4-FFF2-40B4-BE49-F238E27FC236}">
              <a16:creationId xmlns:a16="http://schemas.microsoft.com/office/drawing/2014/main" id="{E9E6D712-66B5-4D78-953A-3C98ECAC9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1425" y="1095375"/>
          <a:ext cx="3524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276225</xdr:colOff>
      <xdr:row>7</xdr:row>
      <xdr:rowOff>47625</xdr:rowOff>
    </xdr:from>
    <xdr:to>
      <xdr:col>4</xdr:col>
      <xdr:colOff>685800</xdr:colOff>
      <xdr:row>8</xdr:row>
      <xdr:rowOff>209550</xdr:rowOff>
    </xdr:to>
    <xdr:pic>
      <xdr:nvPicPr>
        <xdr:cNvPr id="2202" name="Obraz 6">
          <a:extLst>
            <a:ext uri="{FF2B5EF4-FFF2-40B4-BE49-F238E27FC236}">
              <a16:creationId xmlns:a16="http://schemas.microsoft.com/office/drawing/2014/main" id="{BDD362C1-E9B8-47CE-B311-4C291E4560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1447800"/>
          <a:ext cx="3429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18</xdr:row>
      <xdr:rowOff>28575</xdr:rowOff>
    </xdr:from>
    <xdr:to>
      <xdr:col>4</xdr:col>
      <xdr:colOff>885825</xdr:colOff>
      <xdr:row>19</xdr:row>
      <xdr:rowOff>209550</xdr:rowOff>
    </xdr:to>
    <xdr:pic>
      <xdr:nvPicPr>
        <xdr:cNvPr id="2203" name="Obraz 14">
          <a:extLst>
            <a:ext uri="{FF2B5EF4-FFF2-40B4-BE49-F238E27FC236}">
              <a16:creationId xmlns:a16="http://schemas.microsoft.com/office/drawing/2014/main" id="{B5FE7B9F-ABC9-4B23-9640-B37084BC92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71875" y="3371850"/>
          <a:ext cx="5619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xdr:colOff>
      <xdr:row>20</xdr:row>
      <xdr:rowOff>19050</xdr:rowOff>
    </xdr:from>
    <xdr:to>
      <xdr:col>4</xdr:col>
      <xdr:colOff>762000</xdr:colOff>
      <xdr:row>21</xdr:row>
      <xdr:rowOff>219075</xdr:rowOff>
    </xdr:to>
    <xdr:pic>
      <xdr:nvPicPr>
        <xdr:cNvPr id="2204" name="Obraz 16">
          <a:extLst>
            <a:ext uri="{FF2B5EF4-FFF2-40B4-BE49-F238E27FC236}">
              <a16:creationId xmlns:a16="http://schemas.microsoft.com/office/drawing/2014/main" id="{434A0E13-E9B9-40DE-8C80-77B1BA2D92E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48075" y="3848100"/>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24</xdr:row>
      <xdr:rowOff>123825</xdr:rowOff>
    </xdr:from>
    <xdr:to>
      <xdr:col>4</xdr:col>
      <xdr:colOff>857250</xdr:colOff>
      <xdr:row>25</xdr:row>
      <xdr:rowOff>190500</xdr:rowOff>
    </xdr:to>
    <xdr:pic>
      <xdr:nvPicPr>
        <xdr:cNvPr id="2205" name="Obraz 25">
          <a:extLst>
            <a:ext uri="{FF2B5EF4-FFF2-40B4-BE49-F238E27FC236}">
              <a16:creationId xmlns:a16="http://schemas.microsoft.com/office/drawing/2014/main" id="{69B59851-BF55-4CB5-8108-CB25CED313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24250" y="4600575"/>
          <a:ext cx="609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123825</xdr:colOff>
      <xdr:row>38</xdr:row>
      <xdr:rowOff>266700</xdr:rowOff>
    </xdr:from>
    <xdr:to>
      <xdr:col>4</xdr:col>
      <xdr:colOff>619125</xdr:colOff>
      <xdr:row>38</xdr:row>
      <xdr:rowOff>923925</xdr:rowOff>
    </xdr:to>
    <xdr:pic>
      <xdr:nvPicPr>
        <xdr:cNvPr id="2206" name="Obraz 27">
          <a:extLst>
            <a:ext uri="{FF2B5EF4-FFF2-40B4-BE49-F238E27FC236}">
              <a16:creationId xmlns:a16="http://schemas.microsoft.com/office/drawing/2014/main" id="{2053D9FD-0440-4A40-AA00-2079C834BB4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38550" y="7334250"/>
          <a:ext cx="495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45</xdr:row>
      <xdr:rowOff>104775</xdr:rowOff>
    </xdr:from>
    <xdr:to>
      <xdr:col>5</xdr:col>
      <xdr:colOff>0</xdr:colOff>
      <xdr:row>48</xdr:row>
      <xdr:rowOff>190500</xdr:rowOff>
    </xdr:to>
    <xdr:pic>
      <xdr:nvPicPr>
        <xdr:cNvPr id="2207" name="Obraz 29">
          <a:extLst>
            <a:ext uri="{FF2B5EF4-FFF2-40B4-BE49-F238E27FC236}">
              <a16:creationId xmlns:a16="http://schemas.microsoft.com/office/drawing/2014/main" id="{35B18D2E-CE83-42F3-B8FD-657F208AB1D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24250" y="8953500"/>
          <a:ext cx="609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64</xdr:row>
      <xdr:rowOff>142875</xdr:rowOff>
    </xdr:from>
    <xdr:to>
      <xdr:col>5</xdr:col>
      <xdr:colOff>0</xdr:colOff>
      <xdr:row>68</xdr:row>
      <xdr:rowOff>76200</xdr:rowOff>
    </xdr:to>
    <xdr:pic>
      <xdr:nvPicPr>
        <xdr:cNvPr id="2208" name="Obraz 31">
          <a:extLst>
            <a:ext uri="{FF2B5EF4-FFF2-40B4-BE49-F238E27FC236}">
              <a16:creationId xmlns:a16="http://schemas.microsoft.com/office/drawing/2014/main" id="{8DA42106-CD89-4EB0-856C-2FE2A1EC851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543300" y="12249150"/>
          <a:ext cx="5905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73</xdr:row>
      <xdr:rowOff>190500</xdr:rowOff>
    </xdr:from>
    <xdr:to>
      <xdr:col>5</xdr:col>
      <xdr:colOff>0</xdr:colOff>
      <xdr:row>77</xdr:row>
      <xdr:rowOff>104775</xdr:rowOff>
    </xdr:to>
    <xdr:pic>
      <xdr:nvPicPr>
        <xdr:cNvPr id="2209" name="Obraz 33">
          <a:extLst>
            <a:ext uri="{FF2B5EF4-FFF2-40B4-BE49-F238E27FC236}">
              <a16:creationId xmlns:a16="http://schemas.microsoft.com/office/drawing/2014/main" id="{0FD4001C-E83E-48D3-B0A3-F6EB825652F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533775" y="14297025"/>
          <a:ext cx="600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71</xdr:row>
      <xdr:rowOff>76200</xdr:rowOff>
    </xdr:from>
    <xdr:to>
      <xdr:col>5</xdr:col>
      <xdr:colOff>19050</xdr:colOff>
      <xdr:row>72</xdr:row>
      <xdr:rowOff>0</xdr:rowOff>
    </xdr:to>
    <xdr:pic>
      <xdr:nvPicPr>
        <xdr:cNvPr id="2210" name="Obraz 35">
          <a:extLst>
            <a:ext uri="{FF2B5EF4-FFF2-40B4-BE49-F238E27FC236}">
              <a16:creationId xmlns:a16="http://schemas.microsoft.com/office/drawing/2014/main" id="{8AD1653A-D2A8-45D8-8A80-FB0FF3EF43F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533775" y="13563600"/>
          <a:ext cx="619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266700</xdr:colOff>
      <xdr:row>9</xdr:row>
      <xdr:rowOff>9525</xdr:rowOff>
    </xdr:from>
    <xdr:to>
      <xdr:col>4</xdr:col>
      <xdr:colOff>695325</xdr:colOff>
      <xdr:row>10</xdr:row>
      <xdr:rowOff>228600</xdr:rowOff>
    </xdr:to>
    <xdr:pic>
      <xdr:nvPicPr>
        <xdr:cNvPr id="2211" name="Obraz 57">
          <a:extLst>
            <a:ext uri="{FF2B5EF4-FFF2-40B4-BE49-F238E27FC236}">
              <a16:creationId xmlns:a16="http://schemas.microsoft.com/office/drawing/2014/main" id="{DF3AFA20-4C9B-4DFF-AC99-F91E5A8CAC1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781425" y="1733550"/>
          <a:ext cx="3524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285750</xdr:colOff>
      <xdr:row>11</xdr:row>
      <xdr:rowOff>38100</xdr:rowOff>
    </xdr:from>
    <xdr:to>
      <xdr:col>4</xdr:col>
      <xdr:colOff>695325</xdr:colOff>
      <xdr:row>12</xdr:row>
      <xdr:rowOff>219075</xdr:rowOff>
    </xdr:to>
    <xdr:pic>
      <xdr:nvPicPr>
        <xdr:cNvPr id="2212" name="Obraz 58">
          <a:extLst>
            <a:ext uri="{FF2B5EF4-FFF2-40B4-BE49-F238E27FC236}">
              <a16:creationId xmlns:a16="http://schemas.microsoft.com/office/drawing/2014/main" id="{E387029C-3D37-44DF-91D8-27FCD3D610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0475" y="2085975"/>
          <a:ext cx="3333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276225</xdr:colOff>
      <xdr:row>13</xdr:row>
      <xdr:rowOff>28575</xdr:rowOff>
    </xdr:from>
    <xdr:to>
      <xdr:col>4</xdr:col>
      <xdr:colOff>685800</xdr:colOff>
      <xdr:row>14</xdr:row>
      <xdr:rowOff>190500</xdr:rowOff>
    </xdr:to>
    <xdr:pic>
      <xdr:nvPicPr>
        <xdr:cNvPr id="2213" name="Obraz 59">
          <a:extLst>
            <a:ext uri="{FF2B5EF4-FFF2-40B4-BE49-F238E27FC236}">
              <a16:creationId xmlns:a16="http://schemas.microsoft.com/office/drawing/2014/main" id="{00809061-030C-42EF-BD14-558BA36BDCC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790950" y="2400300"/>
          <a:ext cx="3429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xdr:colOff>
      <xdr:row>22</xdr:row>
      <xdr:rowOff>19050</xdr:rowOff>
    </xdr:from>
    <xdr:to>
      <xdr:col>4</xdr:col>
      <xdr:colOff>762000</xdr:colOff>
      <xdr:row>23</xdr:row>
      <xdr:rowOff>219075</xdr:rowOff>
    </xdr:to>
    <xdr:pic>
      <xdr:nvPicPr>
        <xdr:cNvPr id="2214" name="Obraz 61">
          <a:extLst>
            <a:ext uri="{FF2B5EF4-FFF2-40B4-BE49-F238E27FC236}">
              <a16:creationId xmlns:a16="http://schemas.microsoft.com/office/drawing/2014/main" id="{6B45CDEC-ECBE-4434-8627-3CFF4C725F1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48075" y="4171950"/>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xdr:colOff>
      <xdr:row>26</xdr:row>
      <xdr:rowOff>19050</xdr:rowOff>
    </xdr:from>
    <xdr:to>
      <xdr:col>4</xdr:col>
      <xdr:colOff>762000</xdr:colOff>
      <xdr:row>27</xdr:row>
      <xdr:rowOff>209550</xdr:rowOff>
    </xdr:to>
    <xdr:pic>
      <xdr:nvPicPr>
        <xdr:cNvPr id="2215" name="Obraz 62">
          <a:extLst>
            <a:ext uri="{FF2B5EF4-FFF2-40B4-BE49-F238E27FC236}">
              <a16:creationId xmlns:a16="http://schemas.microsoft.com/office/drawing/2014/main" id="{FC987DB1-432E-40D0-A2FC-6A04D248CE7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48075" y="4981575"/>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xdr:colOff>
      <xdr:row>28</xdr:row>
      <xdr:rowOff>19050</xdr:rowOff>
    </xdr:from>
    <xdr:to>
      <xdr:col>4</xdr:col>
      <xdr:colOff>762000</xdr:colOff>
      <xdr:row>29</xdr:row>
      <xdr:rowOff>219075</xdr:rowOff>
    </xdr:to>
    <xdr:pic>
      <xdr:nvPicPr>
        <xdr:cNvPr id="2216" name="Obraz 63">
          <a:extLst>
            <a:ext uri="{FF2B5EF4-FFF2-40B4-BE49-F238E27FC236}">
              <a16:creationId xmlns:a16="http://schemas.microsoft.com/office/drawing/2014/main" id="{DEA8FC9A-B937-4748-B28F-CC54267675B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48075" y="5305425"/>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xdr:colOff>
      <xdr:row>30</xdr:row>
      <xdr:rowOff>19050</xdr:rowOff>
    </xdr:from>
    <xdr:to>
      <xdr:col>4</xdr:col>
      <xdr:colOff>762000</xdr:colOff>
      <xdr:row>31</xdr:row>
      <xdr:rowOff>209550</xdr:rowOff>
    </xdr:to>
    <xdr:pic>
      <xdr:nvPicPr>
        <xdr:cNvPr id="2217" name="Obraz 64">
          <a:extLst>
            <a:ext uri="{FF2B5EF4-FFF2-40B4-BE49-F238E27FC236}">
              <a16:creationId xmlns:a16="http://schemas.microsoft.com/office/drawing/2014/main" id="{AC09EC51-858A-4639-A99B-960406A53A1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48075" y="5629275"/>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xdr:colOff>
      <xdr:row>32</xdr:row>
      <xdr:rowOff>19050</xdr:rowOff>
    </xdr:from>
    <xdr:to>
      <xdr:col>4</xdr:col>
      <xdr:colOff>762000</xdr:colOff>
      <xdr:row>33</xdr:row>
      <xdr:rowOff>219075</xdr:rowOff>
    </xdr:to>
    <xdr:pic>
      <xdr:nvPicPr>
        <xdr:cNvPr id="2218" name="Obraz 65">
          <a:extLst>
            <a:ext uri="{FF2B5EF4-FFF2-40B4-BE49-F238E27FC236}">
              <a16:creationId xmlns:a16="http://schemas.microsoft.com/office/drawing/2014/main" id="{73CFC0B7-0DB5-441D-A7C7-705152679A2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48075" y="5953125"/>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xdr:colOff>
      <xdr:row>34</xdr:row>
      <xdr:rowOff>133350</xdr:rowOff>
    </xdr:from>
    <xdr:to>
      <xdr:col>4</xdr:col>
      <xdr:colOff>762000</xdr:colOff>
      <xdr:row>35</xdr:row>
      <xdr:rowOff>104775</xdr:rowOff>
    </xdr:to>
    <xdr:pic>
      <xdr:nvPicPr>
        <xdr:cNvPr id="2219" name="Obraz 65">
          <a:extLst>
            <a:ext uri="{FF2B5EF4-FFF2-40B4-BE49-F238E27FC236}">
              <a16:creationId xmlns:a16="http://schemas.microsoft.com/office/drawing/2014/main" id="{E38CAD57-E863-4654-89EA-565AF1FB66B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648075" y="6391275"/>
          <a:ext cx="485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8"/>
  <sheetViews>
    <sheetView showGridLines="0" showRowColHeaders="0" tabSelected="1" topLeftCell="A2" zoomScale="115" zoomScaleNormal="115" zoomScaleSheetLayoutView="100" workbookViewId="0">
      <selection activeCell="B2" sqref="B2:C2"/>
    </sheetView>
  </sheetViews>
  <sheetFormatPr defaultColWidth="11.5703125" defaultRowHeight="12.75"/>
  <cols>
    <col min="1" max="1" width="45.5703125" style="1" customWidth="1"/>
    <col min="2" max="2" width="6.42578125" style="1" customWidth="1"/>
    <col min="3" max="3" width="4.140625" style="1" customWidth="1"/>
    <col min="4" max="4" width="8.42578125" style="1" bestFit="1" customWidth="1"/>
    <col min="5" max="5" width="10.140625" style="1" customWidth="1"/>
    <col min="6" max="6" width="11.42578125" style="1" customWidth="1"/>
    <col min="7" max="7" width="4.5703125" style="1" customWidth="1"/>
    <col min="8" max="8" width="2.28515625" style="1" customWidth="1"/>
    <col min="9" max="9" width="44.85546875" style="2" customWidth="1"/>
    <col min="10" max="10" width="6.140625" style="1" customWidth="1"/>
    <col min="11" max="11" width="4.140625" style="1" customWidth="1"/>
    <col min="12" max="12" width="11.42578125" style="1" bestFit="1" customWidth="1"/>
    <col min="13" max="13" width="9.85546875" style="1" customWidth="1"/>
    <col min="14" max="14" width="12.28515625" style="1" customWidth="1"/>
    <col min="15" max="15" width="4.85546875" style="1" customWidth="1"/>
    <col min="16" max="26" width="4.85546875" style="1" hidden="1" customWidth="1"/>
    <col min="27" max="29" width="4.85546875" style="1" customWidth="1"/>
    <col min="30" max="16384" width="11.5703125" style="1"/>
  </cols>
  <sheetData>
    <row r="1" spans="1:23" ht="114.95" hidden="1" customHeight="1">
      <c r="A1" s="135"/>
      <c r="B1" s="136"/>
      <c r="C1" s="136"/>
      <c r="D1" s="136"/>
      <c r="E1" s="136"/>
      <c r="F1" s="136"/>
      <c r="G1" s="136"/>
      <c r="H1" s="5"/>
      <c r="I1" s="138"/>
      <c r="J1" s="138"/>
      <c r="K1" s="138"/>
      <c r="L1" s="138"/>
      <c r="M1" s="138"/>
      <c r="N1" s="138"/>
      <c r="O1" s="83"/>
    </row>
    <row r="2" spans="1:23" ht="45.6" customHeight="1">
      <c r="A2" s="98" t="s">
        <v>157</v>
      </c>
      <c r="B2" s="137" t="s">
        <v>44</v>
      </c>
      <c r="C2" s="137"/>
      <c r="D2" s="3"/>
      <c r="E2" s="3"/>
      <c r="F2" s="3"/>
      <c r="G2" s="3"/>
      <c r="H2" s="3"/>
      <c r="I2" s="139" t="str">
        <f>IF(F9=U9,"Instrukcja 
1. Wypełnij niebieskie komórki w kolumnach F, N i wierszach od 5 do 8
2. Wprowadź Twój rabat dla kazdej pozycji z osobna (niebieskie komórki w kolumnach E, M).",
"Instruction:
1. Please fill in blue cells in columns F,N and lines 5 to 8.
2. Please enter your discount for each item (blue cells, columns E, M).")</f>
        <v>Instrukcja 
1. Wypełnij niebieskie komórki w kolumnach F, N i wierszach od 5 do 8
2. Wprowadź Twój rabat dla kazdej pozycji z osobna (niebieskie komórki w kolumnach E, M).</v>
      </c>
      <c r="J2" s="139"/>
      <c r="K2" s="139"/>
      <c r="L2" s="139"/>
      <c r="M2" s="139"/>
      <c r="N2" s="139"/>
      <c r="O2" s="3"/>
    </row>
    <row r="3" spans="1:23" ht="18.75">
      <c r="A3" s="129" t="str">
        <f>IF(F9=U9,"Konfiguracja systemu dla 1 strefy alarmowej, wentylacyjnej","Configuration for 1 ventilation (alarm) zone")</f>
        <v>Konfiguracja systemu dla 1 strefy alarmowej, wentylacyjnej</v>
      </c>
      <c r="B3" s="129"/>
      <c r="C3" s="129"/>
      <c r="D3" s="129"/>
      <c r="E3" s="129"/>
      <c r="F3" s="129"/>
      <c r="G3" s="129"/>
      <c r="H3" s="129"/>
      <c r="I3" s="129"/>
      <c r="J3" s="129"/>
      <c r="K3" s="129"/>
      <c r="L3" s="129"/>
      <c r="M3" s="129"/>
      <c r="N3" s="129"/>
      <c r="O3" s="129"/>
    </row>
    <row r="4" spans="1:23">
      <c r="A4" s="3"/>
      <c r="B4" s="3"/>
      <c r="C4" s="3"/>
      <c r="D4" s="3"/>
      <c r="E4" s="3"/>
      <c r="F4" s="3"/>
      <c r="G4" s="3"/>
      <c r="H4" s="3"/>
      <c r="I4" s="4"/>
      <c r="J4" s="3"/>
      <c r="K4" s="3"/>
      <c r="L4" s="3"/>
      <c r="M4" s="3"/>
      <c r="N4" s="3"/>
      <c r="O4" s="3"/>
    </row>
    <row r="5" spans="1:23" ht="46.5" customHeight="1">
      <c r="A5" s="123" t="str">
        <f>IF(F9=U9,"Sposób montażu centralki: szyna TH35 lub WM (naścienny)",
"Select control Unit mounting: TH35 rail or WM (wall mounting)")</f>
        <v>Sposób montażu centralki: szyna TH35 lub WM (naścienny)</v>
      </c>
      <c r="B5" s="123"/>
      <c r="C5" s="123"/>
      <c r="D5" s="123"/>
      <c r="E5" s="123"/>
      <c r="F5" s="94" t="s">
        <v>43</v>
      </c>
      <c r="G5" s="89"/>
      <c r="H5" s="52" t="s">
        <v>36</v>
      </c>
      <c r="I5" s="123" t="str">
        <f>IF(F9=U9,"Akumulatorowe podtrzymanie pracy systemu",
"Uniterruptible power supply")</f>
        <v>Akumulatorowe podtrzymanie pracy systemu</v>
      </c>
      <c r="J5" s="123"/>
      <c r="K5" s="123"/>
      <c r="L5" s="123"/>
      <c r="M5" s="123"/>
      <c r="N5" s="94" t="s">
        <v>58</v>
      </c>
      <c r="O5" s="89"/>
      <c r="P5" s="9" t="s">
        <v>35</v>
      </c>
    </row>
    <row r="6" spans="1:23" s="16" customFormat="1" ht="46.5" customHeight="1">
      <c r="A6" s="122" t="str">
        <f>IF(F9=U9,"Ilość punktów pomiarowych (CO + LPG)",
"Number of double measuring points (CO+LPG)")</f>
        <v>Ilość punktów pomiarowych (CO + LPG)</v>
      </c>
      <c r="B6" s="122"/>
      <c r="C6" s="122"/>
      <c r="D6" s="122"/>
      <c r="E6" s="122"/>
      <c r="F6" s="95">
        <v>20</v>
      </c>
      <c r="G6" s="89"/>
      <c r="H6" s="52" t="s">
        <v>36</v>
      </c>
      <c r="I6" s="122" t="str">
        <f>IF($N$5=$V$9,IF($F$9=$U$9,"Ilość tablic jednostronnych 24 V DC", "Number of LED lights (1-sided / 24 V DC)"),IF($N$5=$V$10,IF($F$9=$U$9,"Ilość tablic jednostronnych 230 V AC", "Number of LED lights (1-sided / 230 V AC)")))</f>
        <v>Ilość tablic jednostronnych 230 V AC</v>
      </c>
      <c r="J6" s="122"/>
      <c r="K6" s="122"/>
      <c r="L6" s="122"/>
      <c r="M6" s="122"/>
      <c r="N6" s="95">
        <v>0</v>
      </c>
      <c r="O6" s="89"/>
    </row>
    <row r="7" spans="1:23" ht="46.5" customHeight="1">
      <c r="A7" s="124" t="str">
        <f>IF(F9=U9,"Ilość samodzielnie działających czujników CO",
"Number of single CO measuring points")</f>
        <v>Ilość samodzielnie działających czujników CO</v>
      </c>
      <c r="B7" s="124"/>
      <c r="C7" s="124"/>
      <c r="D7" s="124"/>
      <c r="E7" s="124"/>
      <c r="F7" s="94">
        <v>0</v>
      </c>
      <c r="G7" s="89"/>
      <c r="H7" s="52" t="s">
        <v>36</v>
      </c>
      <c r="I7" s="123" t="str">
        <f>IF($N$5=$V$9,IF($F$9=$U$9,"Ilość tablic dwustronnych 24 V DC", "Number of LED lights (2-sided / 24 V DC)"),IF($N$5=$V$10,IF($F$9=$U$9,"Ilość tablic dwustronnych 230 V AC", "Number of LED lights (2-sided / 230 V AC)")))</f>
        <v>Ilość tablic dwustronnych 230 V AC</v>
      </c>
      <c r="J7" s="123"/>
      <c r="K7" s="123"/>
      <c r="L7" s="123"/>
      <c r="M7" s="123"/>
      <c r="N7" s="94">
        <v>0</v>
      </c>
      <c r="O7" s="89"/>
      <c r="U7" s="1" t="s">
        <v>159</v>
      </c>
      <c r="W7" s="1" t="s">
        <v>160</v>
      </c>
    </row>
    <row r="8" spans="1:23" ht="46.5" customHeight="1">
      <c r="A8" s="122" t="str">
        <f>IF(F9=U9,"Ilość samodzielnie działających czujników LPG",
"Number of single LPG measuring points")</f>
        <v>Ilość samodzielnie działających czujników LPG</v>
      </c>
      <c r="B8" s="122"/>
      <c r="C8" s="122"/>
      <c r="D8" s="122"/>
      <c r="E8" s="122"/>
      <c r="F8" s="95">
        <v>0</v>
      </c>
      <c r="G8" s="89"/>
      <c r="H8" s="52" t="s">
        <v>36</v>
      </c>
      <c r="I8" s="122" t="str">
        <f>IF(F9=U9,"Wsporniki montażowe do ochrony czujników LPG",
"Anti-impact shield for LPG gas detectors")</f>
        <v>Wsporniki montażowe do ochrony czujników LPG</v>
      </c>
      <c r="J8" s="122"/>
      <c r="K8" s="122"/>
      <c r="L8" s="122"/>
      <c r="M8" s="122"/>
      <c r="N8" s="95">
        <v>0</v>
      </c>
      <c r="O8" s="89"/>
      <c r="U8" s="1" t="s">
        <v>158</v>
      </c>
      <c r="W8" s="1" t="s">
        <v>161</v>
      </c>
    </row>
    <row r="9" spans="1:23" ht="46.5" hidden="1" customHeight="1">
      <c r="A9" s="126" t="str">
        <f>IF(F9=U9,"Waluta",
"Currency")</f>
        <v>Waluta</v>
      </c>
      <c r="B9" s="126"/>
      <c r="C9" s="126"/>
      <c r="D9" s="126"/>
      <c r="E9" s="126"/>
      <c r="F9" s="90" t="str">
        <f>$B$2</f>
        <v>PLN</v>
      </c>
      <c r="G9" s="91"/>
      <c r="H9" s="52" t="s">
        <v>36</v>
      </c>
      <c r="I9" s="67"/>
      <c r="J9" s="67"/>
      <c r="K9" s="67"/>
      <c r="L9" s="67"/>
      <c r="M9" s="67"/>
      <c r="N9" s="89"/>
      <c r="O9" s="89"/>
      <c r="T9" s="1" t="s">
        <v>42</v>
      </c>
      <c r="U9" s="1" t="s">
        <v>44</v>
      </c>
      <c r="V9" s="1" t="s">
        <v>67</v>
      </c>
    </row>
    <row r="10" spans="1:23" ht="28.5" customHeight="1">
      <c r="P10" s="16"/>
      <c r="Q10" s="16"/>
      <c r="R10" s="16"/>
      <c r="T10" s="1" t="s">
        <v>43</v>
      </c>
      <c r="U10" s="1" t="s">
        <v>45</v>
      </c>
      <c r="V10" s="1" t="s">
        <v>58</v>
      </c>
    </row>
    <row r="11" spans="1:23" ht="25.5" customHeight="1">
      <c r="A11" s="129" t="s">
        <v>17</v>
      </c>
      <c r="B11" s="129"/>
      <c r="C11" s="129"/>
      <c r="D11" s="129"/>
      <c r="E11" s="129"/>
      <c r="F11" s="129"/>
      <c r="G11" s="129"/>
      <c r="H11" s="65"/>
      <c r="I11" s="130" t="s">
        <v>41</v>
      </c>
      <c r="J11" s="130"/>
      <c r="K11" s="130"/>
      <c r="L11" s="130"/>
      <c r="M11" s="130"/>
      <c r="N11" s="130"/>
      <c r="O11" s="130"/>
    </row>
    <row r="12" spans="1:23" s="17" customFormat="1" ht="28.35" customHeight="1">
      <c r="A12" s="146" t="str">
        <f>IF(F9=U9,U7,U8)</f>
        <v>TetaGas - Idea dwużyłowa!</v>
      </c>
      <c r="B12" s="146"/>
      <c r="C12" s="146"/>
      <c r="D12" s="146"/>
      <c r="E12" s="146"/>
      <c r="F12" s="146"/>
      <c r="G12" s="146"/>
      <c r="H12" s="42"/>
      <c r="I12" s="140"/>
      <c r="J12" s="140"/>
      <c r="K12" s="140"/>
      <c r="L12" s="140"/>
      <c r="M12" s="140"/>
      <c r="N12" s="140"/>
      <c r="O12" s="140"/>
    </row>
    <row r="13" spans="1:23" ht="8.4499999999999993" customHeight="1">
      <c r="A13" s="66"/>
      <c r="B13" s="3"/>
      <c r="C13" s="3"/>
      <c r="D13" s="3"/>
      <c r="E13" s="3"/>
      <c r="F13" s="3"/>
      <c r="G13" s="3"/>
      <c r="H13" s="3"/>
      <c r="I13" s="4"/>
      <c r="J13" s="3"/>
      <c r="K13" s="3"/>
      <c r="L13" s="3"/>
      <c r="M13" s="3"/>
      <c r="N13" s="3"/>
      <c r="O13" s="3"/>
    </row>
    <row r="14" spans="1:23" s="8" customFormat="1" ht="30.95" customHeight="1">
      <c r="A14" s="99" t="str">
        <f>IF($F$9=$U$9,"KOD","CODE")</f>
        <v>KOD</v>
      </c>
      <c r="B14" s="150" t="str">
        <f>IF($F$9=$U$9,"Cena netto","Net price")</f>
        <v>Cena netto</v>
      </c>
      <c r="C14" s="150"/>
      <c r="D14" s="99" t="str">
        <f>IF($F$9=$U$9,"Sztuk","Pcs.")</f>
        <v>Sztuk</v>
      </c>
      <c r="E14" s="63" t="str">
        <f>IF($F$9=$U$9,"Rabat","Discount")</f>
        <v>Rabat</v>
      </c>
      <c r="F14" s="133" t="str">
        <f>IF($F$9=$U$9,"Wart. netto","Net value")</f>
        <v>Wart. netto</v>
      </c>
      <c r="G14" s="133"/>
      <c r="H14" s="15"/>
      <c r="I14" s="53" t="str">
        <f>IF($F$9=$U$9,"KOD","CODE")</f>
        <v>KOD</v>
      </c>
      <c r="J14" s="131" t="str">
        <f>IF($F$9=$U$9,"Cena netto","Net price")</f>
        <v>Cena netto</v>
      </c>
      <c r="K14" s="134"/>
      <c r="L14" s="14" t="str">
        <f>IF($F$9=$U$9,"Sztuk","Pcs.")</f>
        <v>Sztuk</v>
      </c>
      <c r="M14" s="100" t="str">
        <f>IF($F$9=$U$9,"Rabat","Discount")</f>
        <v>Rabat</v>
      </c>
      <c r="N14" s="131" t="str">
        <f>IF($F$9=$U$9,"Wart. netto","Net value")</f>
        <v>Wart. netto</v>
      </c>
      <c r="O14" s="132"/>
    </row>
    <row r="15" spans="1:23">
      <c r="A15" s="74" t="str">
        <f>'Price list'!C10&amp;" + "&amp;'Price list'!C14</f>
        <v>PW-105-CO + PW-107-LPG</v>
      </c>
      <c r="B15" s="114">
        <f>IF($F$9=$U$10,'Price list'!I10+'Price list'!I14,'Price list'!H10+'Price list'!H14)</f>
        <v>732</v>
      </c>
      <c r="C15" s="120" t="str">
        <f>$F$9</f>
        <v>PLN</v>
      </c>
      <c r="D15" s="125">
        <f>F6</f>
        <v>20</v>
      </c>
      <c r="E15" s="118">
        <v>0</v>
      </c>
      <c r="F15" s="114">
        <f>ROUNDUP(B15*D15-B15*D15*E15,0)</f>
        <v>14640</v>
      </c>
      <c r="G15" s="120" t="str">
        <f>$F$9</f>
        <v>PLN</v>
      </c>
      <c r="H15" s="6"/>
      <c r="I15" s="49" t="str">
        <f>'Price list'!C6</f>
        <v>PW-097-CO</v>
      </c>
      <c r="J15" s="127">
        <f>IF($F$9=$U$10,VLOOKUP(I15,'Price list'!$C$3:$I$78,7,FALSE),VLOOKUP(I15,'Price list'!$C$3:$I$78,6,FALSE))</f>
        <v>345</v>
      </c>
      <c r="K15" s="120" t="str">
        <f>$F$9</f>
        <v>PLN</v>
      </c>
      <c r="L15" s="144">
        <f>$F$6+$F$7</f>
        <v>20</v>
      </c>
      <c r="M15" s="148">
        <v>0</v>
      </c>
      <c r="N15" s="114">
        <f t="shared" ref="N15:N27" si="0">ROUNDUP(J15*L15-J15*L15*M15,0)</f>
        <v>6900</v>
      </c>
      <c r="O15" s="120" t="str">
        <f>$F$9</f>
        <v>PLN</v>
      </c>
      <c r="T15" s="3"/>
      <c r="U15" s="3"/>
      <c r="V15" s="3"/>
    </row>
    <row r="16" spans="1:23" ht="33.75">
      <c r="A16" s="75" t="str">
        <f>'Price list'!D10&amp;" + "&amp;'Price list'!D14</f>
        <v>Czujnik Gazu Teta EcoWent + Czujnik Gazu Teta MiniDet</v>
      </c>
      <c r="B16" s="143"/>
      <c r="C16" s="149"/>
      <c r="D16" s="125"/>
      <c r="E16" s="118"/>
      <c r="F16" s="115"/>
      <c r="G16" s="121"/>
      <c r="H16" s="6"/>
      <c r="I16" s="54" t="str">
        <f>VLOOKUP(I15,'Price list'!$C$3:$I$78,2,FALSE)&amp;$P$5&amp;VLOOKUP(I15,'Price list'!$C$3:$I$78,4,FALSE)</f>
        <v>Czujnik Gazu Alpa EcoWent XT
Czujnik tlenku węgla z wymiennym sensorem elektrochemicznym.</v>
      </c>
      <c r="J16" s="128"/>
      <c r="K16" s="149"/>
      <c r="L16" s="144"/>
      <c r="M16" s="148"/>
      <c r="N16" s="143"/>
      <c r="O16" s="149"/>
      <c r="T16" s="3"/>
      <c r="U16" s="3"/>
      <c r="V16" s="3"/>
    </row>
    <row r="17" spans="1:25">
      <c r="A17" s="76" t="str">
        <f>'Price list'!C10</f>
        <v>PW-105-CO</v>
      </c>
      <c r="B17" s="114">
        <f>IF($F$9=$U$10,VLOOKUP(A17,'Price list'!$C$3:$I$78,7,FALSE),VLOOKUP(A17,'Price list'!$C$3:$I$78,6,FALSE))</f>
        <v>366</v>
      </c>
      <c r="C17" s="120" t="str">
        <f>$F$9</f>
        <v>PLN</v>
      </c>
      <c r="D17" s="125">
        <f>$F$7</f>
        <v>0</v>
      </c>
      <c r="E17" s="118">
        <v>0</v>
      </c>
      <c r="F17" s="114">
        <f>ROUNDUP(B17*D17-B17*D17*E17,0)</f>
        <v>0</v>
      </c>
      <c r="G17" s="120" t="str">
        <f>$F$9</f>
        <v>PLN</v>
      </c>
      <c r="H17" s="6"/>
      <c r="I17" s="50" t="str">
        <f>'Price list'!C8</f>
        <v>PW-098-LPG</v>
      </c>
      <c r="J17" s="127">
        <f>IF($F$9=$U$10,VLOOKUP(I17,'Price list'!$C$3:$I$78,7,FALSE),VLOOKUP(I17,'Price list'!$C$3:$I$78,6,FALSE))</f>
        <v>345</v>
      </c>
      <c r="K17" s="120" t="str">
        <f>$F$9</f>
        <v>PLN</v>
      </c>
      <c r="L17" s="144">
        <f>$F$6+$F$8</f>
        <v>20</v>
      </c>
      <c r="M17" s="148">
        <v>0</v>
      </c>
      <c r="N17" s="114">
        <f t="shared" si="0"/>
        <v>6900</v>
      </c>
      <c r="O17" s="120" t="str">
        <f>$F$9</f>
        <v>PLN</v>
      </c>
      <c r="T17" s="46"/>
      <c r="U17" s="47"/>
      <c r="V17" s="3"/>
    </row>
    <row r="18" spans="1:25" ht="33.75">
      <c r="A18" s="77" t="str">
        <f>VLOOKUP(A17,'Price list'!$C$3:$I$78,2,FALSE)&amp;$P$5&amp;VLOOKUP(A17,'Price list'!$C$3:$I$78,4,FALSE)</f>
        <v>Czujnik Gazu Teta EcoWent
Adresowalny czujnik CO z wymiennym sensorem elektrochemicznym.</v>
      </c>
      <c r="B18" s="115"/>
      <c r="C18" s="121"/>
      <c r="D18" s="125"/>
      <c r="E18" s="118"/>
      <c r="F18" s="115"/>
      <c r="G18" s="121"/>
      <c r="H18" s="6"/>
      <c r="I18" s="54" t="str">
        <f>VLOOKUP(I17,'Price list'!$C$3:$I$78,2,FALSE)&amp;$P$5&amp;VLOOKUP(I17,'Price list'!$C$3:$I$78,4,FALSE)</f>
        <v>Czujnik Gazu Alpa EcoDet XT
Katalityczny czujnik LPG wraz z wymienną głowicą mini PEL.</v>
      </c>
      <c r="J18" s="128"/>
      <c r="K18" s="149"/>
      <c r="L18" s="144"/>
      <c r="M18" s="148"/>
      <c r="N18" s="143"/>
      <c r="O18" s="149"/>
      <c r="T18" s="46"/>
      <c r="U18" s="47"/>
      <c r="V18" s="3"/>
    </row>
    <row r="19" spans="1:25">
      <c r="A19" s="76" t="str">
        <f>'Price list'!C12</f>
        <v>PW-106-LPG</v>
      </c>
      <c r="B19" s="114">
        <f>IF($F$9=$U$10,VLOOKUP(A19,'Price list'!$C$3:$I$78,7,FALSE),VLOOKUP(A19,'Price list'!$C$3:$I$78,6,FALSE))</f>
        <v>366</v>
      </c>
      <c r="C19" s="120" t="str">
        <f>$F$9</f>
        <v>PLN</v>
      </c>
      <c r="D19" s="125">
        <f>$F$8</f>
        <v>0</v>
      </c>
      <c r="E19" s="118">
        <v>0</v>
      </c>
      <c r="F19" s="114">
        <f>ROUNDUP(B19*D19-B19*D19*E19,0)</f>
        <v>0</v>
      </c>
      <c r="G19" s="120" t="str">
        <f>$F$9</f>
        <v>PLN</v>
      </c>
      <c r="H19" s="6"/>
      <c r="I19" s="49" t="str">
        <f>IF(AND(F5=T9,N5=V9),'Price list'!C21,IF(F5=T10,'Price list'!C19,IF(AND(F5=T9,N5=V10),'Price list'!C23,0)))</f>
        <v>PW-023-A</v>
      </c>
      <c r="J19" s="127">
        <f>IF($F$9=$U$10,VLOOKUP(I19,'Price list'!$C$3:$I$78,7,FALSE),VLOOKUP(I19,'Price list'!$C$3:$I$78,6,FALSE))</f>
        <v>379</v>
      </c>
      <c r="K19" s="120" t="str">
        <f>$F$9</f>
        <v>PLN</v>
      </c>
      <c r="L19" s="144">
        <f>ROUNDUP(MOC!K20/40,0)</f>
        <v>2</v>
      </c>
      <c r="M19" s="148">
        <v>0</v>
      </c>
      <c r="N19" s="114">
        <f t="shared" si="0"/>
        <v>758</v>
      </c>
      <c r="O19" s="120" t="str">
        <f>$F$9</f>
        <v>PLN</v>
      </c>
      <c r="T19" s="46"/>
      <c r="U19" s="47"/>
      <c r="V19" s="3"/>
    </row>
    <row r="20" spans="1:25" ht="33.75">
      <c r="A20" s="77" t="str">
        <f>VLOOKUP(A19,'Price list'!$C$3:$I$78,2,FALSE)&amp;$P$5&amp;VLOOKUP(A19,'Price list'!$C$3:$I$78,4,FALSE)</f>
        <v>Czujnik Gazu Teta EcoDet
Adresowalny, katalityczny czujnik LPG wraz z wymienną głowicą mini PEL.</v>
      </c>
      <c r="B20" s="115"/>
      <c r="C20" s="121"/>
      <c r="D20" s="125"/>
      <c r="E20" s="118"/>
      <c r="F20" s="115"/>
      <c r="G20" s="121"/>
      <c r="H20" s="6"/>
      <c r="I20" s="54" t="str">
        <f>VLOOKUP(I19,'Price list'!$C$3:$I$78,2,FALSE)&amp;$P$5&amp;VLOOKUP(I19,'Price list'!$C$3:$I$78,4,FALSE)</f>
        <v>Jednostka Sterująca Alpa MOD LED1
Montaż na szynę DIN-35</v>
      </c>
      <c r="J20" s="128"/>
      <c r="K20" s="149"/>
      <c r="L20" s="144"/>
      <c r="M20" s="148"/>
      <c r="N20" s="143"/>
      <c r="O20" s="149"/>
      <c r="T20" s="46"/>
      <c r="U20" s="47"/>
      <c r="V20" s="3"/>
    </row>
    <row r="21" spans="1:25">
      <c r="A21" s="76" t="str">
        <f>IF(AND(F5=T9,N5=V9),IF(MOC!D20&lt;46,'Price list'!C27,'Price list'!C35),IF(F5=T10,'Price list'!C25,IF(AND(F5=T9,N5=V10),IF(MOC!D20/D21&lt;61,'Price list'!C29,IF(MOC!D20/D21&lt;101,'Price list'!C31,IF(MOC!D20/D21&lt;151,'Price list'!C33,0))))))</f>
        <v>PW-108-A</v>
      </c>
      <c r="B21" s="114">
        <f>IF($F$9=$U$10,VLOOKUP(A21,'Price list'!$C$3:$I$78,7,FALSE),VLOOKUP(A21,'Price list'!$C$3:$I$78,6,FALSE))</f>
        <v>780</v>
      </c>
      <c r="C21" s="120" t="str">
        <f>$F$9</f>
        <v>PLN</v>
      </c>
      <c r="D21" s="119">
        <f>ROUNDUP(SUM(D15:D19)/50,0)</f>
        <v>1</v>
      </c>
      <c r="E21" s="117">
        <v>0</v>
      </c>
      <c r="F21" s="114">
        <f>ROUNDUP(B21*D21-B21*D21*E21,0)</f>
        <v>780</v>
      </c>
      <c r="G21" s="120" t="str">
        <f>$F$9</f>
        <v>PLN</v>
      </c>
      <c r="H21" s="6"/>
      <c r="I21" s="49" t="str">
        <f>IF(AND(F5=T10,N5=V10),'Price list'!C62,IF(N5=V9,IF(MOC!G20&lt;101,'Price list'!C74,IF(MOC!G20&lt;141,'Price list'!C76,IF(MOC!G20&lt;241*L19,'Price list'!C78,"Za dużo tablic 24 V DC / To many LED Lights 24 V DC"))),'Price list'!C52))</f>
        <v>DRC-60-24</v>
      </c>
      <c r="J21" s="127">
        <f>IF($F$9=$U$10,VLOOKUP(I21,'Price list'!$C$3:$I$78,7,FALSE),VLOOKUP(I21,'Price list'!$C$3:$I$78,6,FALSE))</f>
        <v>136</v>
      </c>
      <c r="K21" s="120" t="str">
        <f>$F$9</f>
        <v>PLN</v>
      </c>
      <c r="L21" s="144">
        <f>IF(I21&lt;&gt;'Price list'!C52,Configuration!L19,0)</f>
        <v>2</v>
      </c>
      <c r="M21" s="148">
        <v>0</v>
      </c>
      <c r="N21" s="114">
        <f t="shared" si="0"/>
        <v>272</v>
      </c>
      <c r="O21" s="120" t="str">
        <f>$F$9</f>
        <v>PLN</v>
      </c>
      <c r="T21" s="46"/>
      <c r="U21" s="47"/>
      <c r="V21" s="3"/>
    </row>
    <row r="22" spans="1:25" ht="22.5">
      <c r="A22" s="77" t="str">
        <f>VLOOKUP(A21,'Price list'!$C$3:$I$78,2,FALSE)&amp;$P$5&amp;VLOOKUP(A21,'Price list'!$C$3:$I$78,4,FALSE)</f>
        <v>Jednostka Sterująca Teta MOD Control 1
Montaż na szynę DIN-35</v>
      </c>
      <c r="B22" s="115"/>
      <c r="C22" s="121"/>
      <c r="D22" s="119"/>
      <c r="E22" s="117"/>
      <c r="F22" s="115"/>
      <c r="G22" s="121"/>
      <c r="H22" s="6"/>
      <c r="I22" s="51" t="str">
        <f>VLOOKUP(I21,'Price list'!$C$3:$I$78,2,FALSE)</f>
        <v>Zasilacz</v>
      </c>
      <c r="J22" s="128"/>
      <c r="K22" s="149"/>
      <c r="L22" s="144"/>
      <c r="M22" s="148"/>
      <c r="N22" s="143"/>
      <c r="O22" s="149"/>
      <c r="T22" s="46"/>
      <c r="U22" s="47"/>
      <c r="V22" s="3"/>
    </row>
    <row r="23" spans="1:25">
      <c r="A23" s="76" t="str">
        <f>IF(AND(F5=T10,N5=V10),IF(MOC!D20&lt;61,'Price list'!C66,IF(MOC!D20&lt;101,'Price list'!C68,IF(MOC!D20&gt;100,'Price list'!C70))),IF(N5=V9,IF(MOC!G20&lt;101,'Price list'!C74,IF(MOC!G20&lt;141,'Price list'!C76,IF(MOC!G20&lt;241*D21,'Price list'!C78,"Za dużo tablic 24 V DC / To many LED Lights 24 V DC"))),'Price list'!C52))</f>
        <v>MDR-60-48</v>
      </c>
      <c r="B23" s="114">
        <f>IF($F$9=$U$10,VLOOKUP(A23,'Price list'!$C$3:$I$78,7,FALSE),VLOOKUP(A23,'Price list'!$C$3:$I$78,6,FALSE))</f>
        <v>94</v>
      </c>
      <c r="C23" s="120" t="str">
        <f>$F$9</f>
        <v>PLN</v>
      </c>
      <c r="D23" s="116">
        <f>IF(A23&lt;&gt;'Price list'!C52,Configuration!D21,0)</f>
        <v>1</v>
      </c>
      <c r="E23" s="117">
        <v>0</v>
      </c>
      <c r="F23" s="114">
        <f>ROUNDUP(B23*D23-B23*D23*E23,0)</f>
        <v>94</v>
      </c>
      <c r="G23" s="120" t="str">
        <f>$F$9</f>
        <v>PLN</v>
      </c>
      <c r="H23" s="10"/>
      <c r="I23" s="49" t="str">
        <f>IF($N$5=V10,'Price list'!C44,'Price list'!C46)</f>
        <v>PW-104-TOA-1-230</v>
      </c>
      <c r="J23" s="127">
        <f>IF($F$9=$U$10,VLOOKUP(I23,'Price list'!$C$3:$I$78,7,FALSE),VLOOKUP(I23,'Price list'!$C$3:$I$78,6,FALSE))</f>
        <v>285</v>
      </c>
      <c r="K23" s="120" t="str">
        <f>$F$9</f>
        <v>PLN</v>
      </c>
      <c r="L23" s="144">
        <f>N6</f>
        <v>0</v>
      </c>
      <c r="M23" s="148">
        <v>0</v>
      </c>
      <c r="N23" s="114">
        <f t="shared" si="0"/>
        <v>0</v>
      </c>
      <c r="O23" s="120" t="str">
        <f>$F$9</f>
        <v>PLN</v>
      </c>
      <c r="T23" s="3"/>
      <c r="U23" s="3"/>
      <c r="V23" s="3"/>
    </row>
    <row r="24" spans="1:25" ht="22.5">
      <c r="A24" s="77" t="str">
        <f>VLOOKUP(A23,'Price list'!$C$3:$I$78,2,FALSE)&amp;$P$5&amp;VLOOKUP(A23,'Price list'!$C$3:$I$78,4,FALSE)</f>
        <v>Zasilacz
230/48V 60W</v>
      </c>
      <c r="B24" s="115"/>
      <c r="C24" s="121"/>
      <c r="D24" s="116"/>
      <c r="E24" s="117"/>
      <c r="F24" s="115"/>
      <c r="G24" s="121"/>
      <c r="H24" s="10"/>
      <c r="I24" s="54" t="str">
        <f>VLOOKUP(I23,'Price list'!$C$3:$I$78,2,FALSE)&amp;$P$5&amp;VLOOKUP(I23,'Price list'!$C$3:$I$78,4,FALSE)</f>
        <v>Tablica ostrzegawcza TOA-1-230
Dostępne wersje napisów: WE /WJ /OP/ WS</v>
      </c>
      <c r="J24" s="128"/>
      <c r="K24" s="149"/>
      <c r="L24" s="144"/>
      <c r="M24" s="148"/>
      <c r="N24" s="143"/>
      <c r="O24" s="149"/>
      <c r="T24" s="3"/>
      <c r="U24" s="3"/>
      <c r="V24" s="3"/>
    </row>
    <row r="25" spans="1:25" s="9" customFormat="1" ht="17.25">
      <c r="A25" s="76" t="str">
        <f>IF(AND(F5=T10,N5=V9),'Price list'!C72,"-----------")</f>
        <v>-----------</v>
      </c>
      <c r="B25" s="114">
        <f>IF($F$9=$U$10,VLOOKUP(A25,'Price list'!$C$3:$I$78,7,FALSE),VLOOKUP(A25,'Price list'!$C$3:$I$78,6,FALSE))</f>
        <v>0</v>
      </c>
      <c r="C25" s="120" t="str">
        <f>$F$9</f>
        <v>PLN</v>
      </c>
      <c r="D25" s="125">
        <f>IF(A25&lt;&gt;'Price list'!C52,Configuration!D21,0)</f>
        <v>0</v>
      </c>
      <c r="E25" s="118">
        <v>0</v>
      </c>
      <c r="F25" s="114">
        <f>ROUNDUP(B25*D25-B25*D25*E25,0)</f>
        <v>0</v>
      </c>
      <c r="G25" s="120" t="str">
        <f>$F$9</f>
        <v>PLN</v>
      </c>
      <c r="H25" s="10"/>
      <c r="I25" s="49" t="str">
        <f>IF($N$5=V10,'Price list'!C48,'Price list'!C50)</f>
        <v>PW-104-TOA-2-230</v>
      </c>
      <c r="J25" s="127">
        <f>IF($F$9=$U$10,VLOOKUP(I25,'Price list'!$C$3:$I$78,7,FALSE),VLOOKUP(I25,'Price list'!$C$3:$I$78,6,FALSE))</f>
        <v>385</v>
      </c>
      <c r="K25" s="120" t="str">
        <f>$F$9</f>
        <v>PLN</v>
      </c>
      <c r="L25" s="144">
        <f>N7</f>
        <v>0</v>
      </c>
      <c r="M25" s="148">
        <v>0</v>
      </c>
      <c r="N25" s="114">
        <f t="shared" si="0"/>
        <v>0</v>
      </c>
      <c r="O25" s="120" t="str">
        <f>$F$9</f>
        <v>PLN</v>
      </c>
      <c r="P25" s="45"/>
      <c r="Q25" s="45"/>
      <c r="R25" s="45"/>
      <c r="S25" s="45"/>
      <c r="T25" s="45"/>
      <c r="U25" s="96"/>
      <c r="V25" s="96"/>
      <c r="W25" s="97"/>
      <c r="X25" s="97"/>
      <c r="Y25" s="97"/>
    </row>
    <row r="26" spans="1:25" s="9" customFormat="1" ht="22.5">
      <c r="A26" s="77" t="str">
        <f>VLOOKUP(A25,'Price list'!$C$3:$I$78,2,FALSE)&amp;$P$5&amp;VLOOKUP(A25,'Price list'!$C$3:$I$78,4,FALSE)</f>
        <v xml:space="preserve"> 
</v>
      </c>
      <c r="B26" s="115"/>
      <c r="C26" s="121"/>
      <c r="D26" s="125"/>
      <c r="E26" s="118"/>
      <c r="F26" s="115"/>
      <c r="G26" s="121"/>
      <c r="H26" s="10"/>
      <c r="I26" s="54" t="str">
        <f>VLOOKUP(I25,'Price list'!$C$3:$I$78,2,FALSE)&amp;$P$5&amp;VLOOKUP(I25,'Price list'!$C$3:$I$78,4,FALSE)</f>
        <v>Tablica ostrzegawcza TOA-2-230
Dostępne wersje napisów (osobno dla każdej strony): WE /WJ /OP/ WS</v>
      </c>
      <c r="J26" s="128"/>
      <c r="K26" s="149"/>
      <c r="L26" s="144"/>
      <c r="M26" s="148"/>
      <c r="N26" s="143"/>
      <c r="O26" s="149"/>
      <c r="P26" s="45"/>
      <c r="Q26" s="45"/>
      <c r="R26" s="45"/>
      <c r="S26" s="45"/>
      <c r="T26" s="45"/>
      <c r="U26" s="48"/>
      <c r="V26" s="48"/>
    </row>
    <row r="27" spans="1:25" s="9" customFormat="1" ht="17.25">
      <c r="A27" s="78" t="str">
        <f>IF($N$5=V10,'Price list'!C44,'Price list'!C46)</f>
        <v>PW-104-TOA-1-230</v>
      </c>
      <c r="B27" s="114">
        <f>IF($F$9=$U$10,VLOOKUP(A27,'Price list'!$C$3:$I$78,7,FALSE),VLOOKUP(A27,'Price list'!$C$3:$I$78,6,FALSE))</f>
        <v>285</v>
      </c>
      <c r="C27" s="120" t="str">
        <f>$F$9</f>
        <v>PLN</v>
      </c>
      <c r="D27" s="145">
        <f>N6</f>
        <v>0</v>
      </c>
      <c r="E27" s="117">
        <v>0</v>
      </c>
      <c r="F27" s="114">
        <f>ROUNDUP(B27*D27-B27*D27*E27,0)</f>
        <v>0</v>
      </c>
      <c r="G27" s="120" t="str">
        <f>$F$9</f>
        <v>PLN</v>
      </c>
      <c r="H27" s="10"/>
      <c r="I27" s="49" t="str">
        <f>'Price list'!C39</f>
        <v>PW-064-WM3</v>
      </c>
      <c r="J27" s="127">
        <f>IF($F$9=$U$10,VLOOKUP(I27,'Price list'!$C$3:$I$78,7,FALSE),VLOOKUP(I27,'Price list'!$C$3:$I$78,6,FALSE))</f>
        <v>137</v>
      </c>
      <c r="K27" s="120" t="str">
        <f>$F$9</f>
        <v>PLN</v>
      </c>
      <c r="L27" s="144">
        <f>N8</f>
        <v>0</v>
      </c>
      <c r="M27" s="148">
        <v>0</v>
      </c>
      <c r="N27" s="114">
        <f t="shared" si="0"/>
        <v>0</v>
      </c>
      <c r="O27" s="120" t="str">
        <f>$F$9</f>
        <v>PLN</v>
      </c>
      <c r="P27" s="45"/>
      <c r="Q27" s="45"/>
      <c r="R27" s="45"/>
      <c r="S27" s="45"/>
      <c r="T27" s="45"/>
    </row>
    <row r="28" spans="1:25" s="9" customFormat="1" ht="22.5">
      <c r="A28" s="77" t="str">
        <f>VLOOKUP(A27,'Price list'!$C$3:$I$78,2,FALSE)&amp;$P$5&amp;VLOOKUP(A27,'Price list'!$C$3:$I$78,4,FALSE)</f>
        <v>Tablica ostrzegawcza TOA-1-230
Dostępne wersje napisów: WE /WJ /OP/ WS</v>
      </c>
      <c r="B28" s="115"/>
      <c r="C28" s="121"/>
      <c r="D28" s="145"/>
      <c r="E28" s="117"/>
      <c r="F28" s="115"/>
      <c r="G28" s="121"/>
      <c r="H28" s="10"/>
      <c r="I28" s="51" t="str">
        <f>VLOOKUP(I27,'Price list'!$C$3:$I$78,2,FALSE)&amp;$P$5&amp;VLOOKUP(I27,'Price list'!$C$3:$I$78,4,FALSE)</f>
        <v>WM3
Wspornik montażowy do ochrony czujników LPG</v>
      </c>
      <c r="J28" s="147"/>
      <c r="K28" s="121"/>
      <c r="L28" s="144"/>
      <c r="M28" s="148"/>
      <c r="N28" s="115"/>
      <c r="O28" s="121"/>
      <c r="P28" s="45"/>
      <c r="Q28" s="45"/>
      <c r="R28" s="45"/>
      <c r="S28" s="45"/>
      <c r="T28" s="45"/>
    </row>
    <row r="29" spans="1:25">
      <c r="A29" s="78" t="str">
        <f>IF($N$5=V10,'Price list'!C48,'Price list'!C50)</f>
        <v>PW-104-TOA-2-230</v>
      </c>
      <c r="B29" s="114">
        <f>IF($F$9=$U$10,VLOOKUP(A29,'Price list'!$C$3:$I$78,7,FALSE),VLOOKUP(A29,'Price list'!$C$3:$I$78,6,FALSE))</f>
        <v>385</v>
      </c>
      <c r="C29" s="120" t="str">
        <f>$F$9</f>
        <v>PLN</v>
      </c>
      <c r="D29" s="145">
        <f>N7</f>
        <v>0</v>
      </c>
      <c r="E29" s="117">
        <v>0</v>
      </c>
      <c r="F29" s="114">
        <f>ROUNDUP(B29*D29-B29*D29*E29,0)</f>
        <v>0</v>
      </c>
      <c r="G29" s="120" t="str">
        <f>$F$9</f>
        <v>PLN</v>
      </c>
      <c r="H29" s="3"/>
      <c r="I29" s="4"/>
      <c r="J29" s="3"/>
      <c r="K29" s="3"/>
      <c r="L29" s="3"/>
      <c r="M29" s="93"/>
      <c r="N29" s="84"/>
      <c r="O29" s="3"/>
    </row>
    <row r="30" spans="1:25" ht="22.5">
      <c r="A30" s="77" t="str">
        <f>VLOOKUP(A29,'Price list'!$C$3:$I$78,2,FALSE)&amp;$P$5&amp;VLOOKUP(A29,'Price list'!$C$3:$I$78,4,FALSE)</f>
        <v>Tablica ostrzegawcza TOA-2-230
Dostępne wersje napisów (osobno dla każdej strony): WE /WJ /OP/ WS</v>
      </c>
      <c r="B30" s="115"/>
      <c r="C30" s="121"/>
      <c r="D30" s="145"/>
      <c r="E30" s="117"/>
      <c r="F30" s="115"/>
      <c r="G30" s="121"/>
      <c r="H30" s="3"/>
      <c r="I30" s="4"/>
      <c r="J30" s="3"/>
      <c r="K30" s="3"/>
      <c r="L30" s="3"/>
      <c r="M30" s="3"/>
      <c r="N30" s="84"/>
      <c r="O30" s="3"/>
    </row>
    <row r="31" spans="1:25" ht="17.25">
      <c r="A31" s="79" t="str">
        <f>'Price list'!C39</f>
        <v>PW-064-WM3</v>
      </c>
      <c r="B31" s="114">
        <f>IF($F$9=$U$10,VLOOKUP(A31,'Price list'!$C$3:$I$78,7,FALSE),VLOOKUP(A31,'Price list'!$C$3:$I$78,6,FALSE))</f>
        <v>137</v>
      </c>
      <c r="C31" s="120" t="str">
        <f>$F$9</f>
        <v>PLN</v>
      </c>
      <c r="D31" s="145">
        <f>N8</f>
        <v>0</v>
      </c>
      <c r="E31" s="117">
        <v>0</v>
      </c>
      <c r="F31" s="114">
        <f>ROUNDUP(B31*D31-B31*D31*E31,0)</f>
        <v>0</v>
      </c>
      <c r="G31" s="120" t="str">
        <f>$F$9</f>
        <v>PLN</v>
      </c>
      <c r="H31" s="11"/>
      <c r="I31" s="45"/>
      <c r="J31" s="45"/>
      <c r="K31" s="45"/>
      <c r="L31" s="45"/>
      <c r="M31" s="45"/>
      <c r="N31" s="85"/>
      <c r="O31" s="64"/>
    </row>
    <row r="32" spans="1:25" ht="22.5">
      <c r="A32" s="80" t="str">
        <f>VLOOKUP(A31,'Price list'!$C$3:$I$78,2,FALSE)&amp;$P$5&amp;VLOOKUP(A31,'Price list'!$C$3:$I$78,4,FALSE)</f>
        <v>WM3
Wspornik montażowy do ochrony czujników LPG</v>
      </c>
      <c r="B32" s="115"/>
      <c r="C32" s="121"/>
      <c r="D32" s="145"/>
      <c r="E32" s="117"/>
      <c r="F32" s="115"/>
      <c r="G32" s="121"/>
      <c r="H32" s="11"/>
      <c r="I32" s="45"/>
      <c r="J32" s="45"/>
      <c r="K32" s="45"/>
      <c r="L32" s="45"/>
      <c r="M32" s="45"/>
      <c r="N32" s="85"/>
      <c r="O32" s="64"/>
    </row>
    <row r="33" spans="1:16" ht="17.25">
      <c r="A33" s="39"/>
      <c r="B33" s="39"/>
      <c r="C33" s="39"/>
      <c r="D33" s="41"/>
      <c r="E33" s="92"/>
      <c r="F33" s="81"/>
      <c r="G33" s="39"/>
      <c r="H33" s="11"/>
      <c r="I33" s="45"/>
      <c r="J33" s="45"/>
      <c r="K33" s="45"/>
      <c r="L33" s="45"/>
      <c r="M33" s="45"/>
      <c r="N33" s="85"/>
      <c r="O33" s="64"/>
    </row>
    <row r="34" spans="1:16" ht="34.5" customHeight="1">
      <c r="A34" s="141" t="str">
        <f>IF($F$9=$U$10,"Total","Razem")</f>
        <v>Razem</v>
      </c>
      <c r="B34" s="141"/>
      <c r="C34" s="141"/>
      <c r="D34" s="141"/>
      <c r="E34" s="142"/>
      <c r="F34" s="87">
        <f>SUM(F15:F31)</f>
        <v>15514</v>
      </c>
      <c r="G34" s="86" t="str">
        <f>$F$9</f>
        <v>PLN</v>
      </c>
      <c r="H34" s="11"/>
      <c r="I34" s="141" t="str">
        <f>IF($F$9=$U$10,"Total","Razem")</f>
        <v>Razem</v>
      </c>
      <c r="J34" s="141"/>
      <c r="K34" s="141"/>
      <c r="L34" s="141"/>
      <c r="M34" s="142"/>
      <c r="N34" s="82">
        <f>SUM(N15:N31)</f>
        <v>14830</v>
      </c>
      <c r="O34" s="88" t="str">
        <f>$F$9</f>
        <v>PLN</v>
      </c>
    </row>
    <row r="35" spans="1:16" ht="15">
      <c r="A35" s="40"/>
      <c r="B35" s="39"/>
      <c r="C35" s="39"/>
      <c r="D35" s="41"/>
      <c r="E35" s="92"/>
      <c r="F35" s="39"/>
      <c r="G35" s="39"/>
      <c r="H35" s="11"/>
      <c r="I35" s="12"/>
      <c r="J35" s="13"/>
      <c r="K35" s="13"/>
      <c r="L35" s="13"/>
      <c r="M35" s="13"/>
      <c r="N35" s="13"/>
      <c r="O35" s="13"/>
    </row>
    <row r="36" spans="1:16" ht="25.5" customHeight="1"/>
    <row r="37" spans="1:16" ht="28.35" customHeight="1"/>
    <row r="39" spans="1:16" s="8" customFormat="1">
      <c r="A39" s="1"/>
      <c r="B39" s="1"/>
      <c r="C39" s="1"/>
      <c r="D39" s="1"/>
      <c r="E39" s="1"/>
      <c r="F39" s="1"/>
      <c r="G39" s="1"/>
      <c r="H39" s="1"/>
      <c r="I39" s="2"/>
      <c r="J39" s="1"/>
      <c r="K39" s="1"/>
      <c r="L39" s="1"/>
      <c r="M39" s="1"/>
      <c r="N39" s="1"/>
      <c r="O39" s="1"/>
    </row>
    <row r="45" spans="1:16" ht="26.1" customHeight="1"/>
    <row r="47" spans="1:16" s="8" customFormat="1">
      <c r="A47" s="1"/>
      <c r="B47" s="1"/>
      <c r="C47" s="1"/>
      <c r="D47" s="1"/>
      <c r="E47" s="1"/>
      <c r="F47" s="1"/>
      <c r="G47" s="1"/>
      <c r="H47" s="1"/>
      <c r="I47" s="2"/>
      <c r="J47" s="1"/>
      <c r="K47" s="1"/>
      <c r="L47" s="1"/>
      <c r="M47" s="1"/>
      <c r="N47" s="1"/>
      <c r="O47" s="1"/>
      <c r="P47" s="7"/>
    </row>
    <row r="48" spans="1:16" ht="38.25">
      <c r="P48" s="9" t="s">
        <v>36</v>
      </c>
    </row>
  </sheetData>
  <sheetProtection password="C13C" sheet="1" formatRows="0"/>
  <mergeCells count="120">
    <mergeCell ref="O27:O28"/>
    <mergeCell ref="B14:C14"/>
    <mergeCell ref="K15:K16"/>
    <mergeCell ref="K17:K18"/>
    <mergeCell ref="K19:K20"/>
    <mergeCell ref="G15:G16"/>
    <mergeCell ref="G17:G18"/>
    <mergeCell ref="O21:O22"/>
    <mergeCell ref="G21:G22"/>
    <mergeCell ref="O23:O24"/>
    <mergeCell ref="O25:O26"/>
    <mergeCell ref="M17:M18"/>
    <mergeCell ref="M19:M20"/>
    <mergeCell ref="M21:M22"/>
    <mergeCell ref="M23:M24"/>
    <mergeCell ref="M25:M26"/>
    <mergeCell ref="N19:N20"/>
    <mergeCell ref="N23:N24"/>
    <mergeCell ref="N25:N26"/>
    <mergeCell ref="N21:N22"/>
    <mergeCell ref="N27:N28"/>
    <mergeCell ref="M15:M16"/>
    <mergeCell ref="L25:L26"/>
    <mergeCell ref="G23:G24"/>
    <mergeCell ref="J19:J20"/>
    <mergeCell ref="J21:J22"/>
    <mergeCell ref="J23:J24"/>
    <mergeCell ref="K21:K22"/>
    <mergeCell ref="K23:K24"/>
    <mergeCell ref="K25:K26"/>
    <mergeCell ref="L21:L22"/>
    <mergeCell ref="G19:G20"/>
    <mergeCell ref="L15:L16"/>
    <mergeCell ref="L17:L18"/>
    <mergeCell ref="L19:L20"/>
    <mergeCell ref="N15:N16"/>
    <mergeCell ref="N17:N18"/>
    <mergeCell ref="G29:G30"/>
    <mergeCell ref="J25:J26"/>
    <mergeCell ref="J27:J28"/>
    <mergeCell ref="C25:C26"/>
    <mergeCell ref="C27:C28"/>
    <mergeCell ref="I7:M7"/>
    <mergeCell ref="I8:M8"/>
    <mergeCell ref="L23:L24"/>
    <mergeCell ref="K27:K28"/>
    <mergeCell ref="M27:M28"/>
    <mergeCell ref="D25:D26"/>
    <mergeCell ref="E25:E26"/>
    <mergeCell ref="D27:D28"/>
    <mergeCell ref="E27:E28"/>
    <mergeCell ref="F27:F28"/>
    <mergeCell ref="G27:G28"/>
    <mergeCell ref="F21:F22"/>
    <mergeCell ref="C15:C16"/>
    <mergeCell ref="C17:C18"/>
    <mergeCell ref="C19:C20"/>
    <mergeCell ref="C21:C22"/>
    <mergeCell ref="E17:E18"/>
    <mergeCell ref="D31:D32"/>
    <mergeCell ref="E31:E32"/>
    <mergeCell ref="F31:F32"/>
    <mergeCell ref="B25:B26"/>
    <mergeCell ref="F25:F26"/>
    <mergeCell ref="F17:F18"/>
    <mergeCell ref="F15:F16"/>
    <mergeCell ref="F19:F20"/>
    <mergeCell ref="A5:E5"/>
    <mergeCell ref="B27:B28"/>
    <mergeCell ref="A1:G1"/>
    <mergeCell ref="A3:O3"/>
    <mergeCell ref="B2:C2"/>
    <mergeCell ref="I1:N1"/>
    <mergeCell ref="I2:N2"/>
    <mergeCell ref="I12:O12"/>
    <mergeCell ref="A34:E34"/>
    <mergeCell ref="I34:M34"/>
    <mergeCell ref="B15:B16"/>
    <mergeCell ref="D15:D16"/>
    <mergeCell ref="E15:E16"/>
    <mergeCell ref="B31:B32"/>
    <mergeCell ref="B17:B18"/>
    <mergeCell ref="D17:D18"/>
    <mergeCell ref="L27:L28"/>
    <mergeCell ref="C29:C30"/>
    <mergeCell ref="C31:C32"/>
    <mergeCell ref="G25:G26"/>
    <mergeCell ref="B29:B30"/>
    <mergeCell ref="D29:D30"/>
    <mergeCell ref="E29:E30"/>
    <mergeCell ref="F29:F30"/>
    <mergeCell ref="G31:G32"/>
    <mergeCell ref="A12:G12"/>
    <mergeCell ref="A6:E6"/>
    <mergeCell ref="I5:M5"/>
    <mergeCell ref="A7:E7"/>
    <mergeCell ref="I6:M6"/>
    <mergeCell ref="B19:B20"/>
    <mergeCell ref="D19:D20"/>
    <mergeCell ref="A9:E9"/>
    <mergeCell ref="J15:J16"/>
    <mergeCell ref="J17:J18"/>
    <mergeCell ref="A11:G11"/>
    <mergeCell ref="I11:O11"/>
    <mergeCell ref="N14:O14"/>
    <mergeCell ref="F14:G14"/>
    <mergeCell ref="J14:K14"/>
    <mergeCell ref="A8:E8"/>
    <mergeCell ref="O15:O16"/>
    <mergeCell ref="O17:O18"/>
    <mergeCell ref="O19:O20"/>
    <mergeCell ref="B23:B24"/>
    <mergeCell ref="D23:D24"/>
    <mergeCell ref="E23:E24"/>
    <mergeCell ref="F23:F24"/>
    <mergeCell ref="E19:E20"/>
    <mergeCell ref="B21:B22"/>
    <mergeCell ref="D21:D22"/>
    <mergeCell ref="C23:C24"/>
    <mergeCell ref="E21:E22"/>
  </mergeCells>
  <dataValidations count="3">
    <dataValidation type="list" allowBlank="1" showInputMessage="1" showErrorMessage="1" sqref="F5" xr:uid="{00000000-0002-0000-0000-000000000000}">
      <formula1>$T$9:$T$10</formula1>
    </dataValidation>
    <dataValidation type="list" allowBlank="1" showInputMessage="1" showErrorMessage="1" sqref="N5" xr:uid="{00000000-0002-0000-0000-000001000000}">
      <formula1>$V$9:$V$10</formula1>
    </dataValidation>
    <dataValidation type="list" allowBlank="1" showInputMessage="1" showErrorMessage="1" sqref="B2 F9" xr:uid="{00000000-0002-0000-0000-000002000000}">
      <formula1>$U$9:$U$10</formula1>
    </dataValidation>
  </dataValidations>
  <pageMargins left="0.43307086614173229" right="0.23622047244094488" top="0.62992125984251968" bottom="0.31496062992125984" header="0.39370078740157483" footer="7.874015748031496E-2"/>
  <pageSetup paperSize="9" scale="64" orientation="landscape" useFirstPageNumber="1" r:id="rId1"/>
  <headerFooter>
    <oddHeader>&amp;L&amp;A</oddHeader>
    <oddFooter>&amp;L&amp;"-,Standardowy"www.atestgaz.pl&amp;C&amp;G&amp;R&amp;"-,Standardowy"&amp;F R08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1"/>
  <sheetViews>
    <sheetView topLeftCell="A16" zoomScale="160" zoomScaleNormal="160" zoomScaleSheetLayoutView="130" workbookViewId="0">
      <selection activeCell="B2" sqref="B2:J2"/>
    </sheetView>
  </sheetViews>
  <sheetFormatPr defaultColWidth="11.5703125" defaultRowHeight="12.75"/>
  <cols>
    <col min="1" max="1" width="3.140625" style="1" customWidth="1"/>
    <col min="2" max="2" width="2.42578125" style="1" customWidth="1"/>
    <col min="3" max="3" width="19.5703125" style="1" customWidth="1"/>
    <col min="4" max="4" width="27.5703125" style="1" customWidth="1"/>
    <col min="5" max="5" width="9.28515625" style="1" customWidth="1"/>
    <col min="6" max="6" width="19.42578125" style="1" customWidth="1"/>
    <col min="7" max="7" width="24.28515625" style="1" customWidth="1"/>
    <col min="8" max="8" width="8.7109375" style="1" customWidth="1"/>
    <col min="9" max="9" width="11.5703125" style="1"/>
    <col min="10" max="10" width="2.85546875" style="1" customWidth="1"/>
    <col min="11" max="11" width="11.5703125" style="1" hidden="1" customWidth="1"/>
    <col min="12" max="12" width="37.85546875" style="1" hidden="1" customWidth="1"/>
    <col min="13" max="14" width="8.7109375" style="1" hidden="1" customWidth="1"/>
    <col min="15" max="15" width="45.7109375" style="1" hidden="1" customWidth="1"/>
    <col min="16" max="16" width="11.5703125" style="1" hidden="1" customWidth="1"/>
    <col min="17" max="16384" width="11.5703125" style="1"/>
  </cols>
  <sheetData>
    <row r="1" spans="1:15" ht="13.5" thickBot="1"/>
    <row r="2" spans="1:15" ht="20.25" thickTop="1">
      <c r="B2" s="186" t="s">
        <v>25</v>
      </c>
      <c r="C2" s="187"/>
      <c r="D2" s="187"/>
      <c r="E2" s="187"/>
      <c r="F2" s="187"/>
      <c r="G2" s="187"/>
      <c r="H2" s="187"/>
      <c r="I2" s="187"/>
      <c r="J2" s="188"/>
    </row>
    <row r="3" spans="1:15">
      <c r="B3" s="22"/>
      <c r="C3" s="18"/>
      <c r="D3" s="18"/>
      <c r="E3" s="18"/>
      <c r="F3" s="18"/>
      <c r="G3" s="18"/>
      <c r="H3" s="18"/>
      <c r="I3" s="18"/>
      <c r="J3" s="23"/>
    </row>
    <row r="4" spans="1:15">
      <c r="B4" s="22"/>
      <c r="C4" s="189" t="s">
        <v>29</v>
      </c>
      <c r="D4" s="190"/>
      <c r="E4" s="190"/>
      <c r="F4" s="190"/>
      <c r="G4" s="190"/>
      <c r="H4" s="190"/>
      <c r="I4" s="191"/>
      <c r="J4" s="23"/>
    </row>
    <row r="5" spans="1:15" ht="25.5">
      <c r="B5" s="22"/>
      <c r="C5" s="19" t="s">
        <v>28</v>
      </c>
      <c r="D5" s="57" t="s">
        <v>27</v>
      </c>
      <c r="E5" s="162" t="s">
        <v>26</v>
      </c>
      <c r="F5" s="195"/>
      <c r="G5" s="196"/>
      <c r="H5" s="151" t="s">
        <v>64</v>
      </c>
      <c r="I5" s="152"/>
      <c r="J5" s="23"/>
    </row>
    <row r="6" spans="1:15">
      <c r="A6" s="9"/>
      <c r="B6" s="181"/>
      <c r="C6" s="200" t="s">
        <v>0</v>
      </c>
      <c r="D6" s="166" t="str">
        <f>IF(Configuration!$F$9=Configuration!$U$9,'Price list'!L6,'Price list'!L7)</f>
        <v>Czujnik Gazu Alpa EcoWent XT</v>
      </c>
      <c r="E6" s="178"/>
      <c r="F6" s="174" t="str">
        <f>IF(Configuration!$F$9=Configuration!$U$9,'Price list'!N6,'Price list'!N7)</f>
        <v>Czujnik tlenku węgla z wymiennym sensorem elektrochemicznym.</v>
      </c>
      <c r="G6" s="175"/>
      <c r="H6" s="157">
        <f>VLOOKUP(C6,DW!$B$1:$AA$1004,4,FALSE)</f>
        <v>345</v>
      </c>
      <c r="I6" s="159">
        <f>VLOOKUP(C6,DWEN!$B$1:$AA$1005,4,FALSE)</f>
        <v>84</v>
      </c>
      <c r="J6" s="23"/>
      <c r="L6" s="70" t="s">
        <v>78</v>
      </c>
      <c r="M6" s="178"/>
      <c r="N6" s="174" t="s">
        <v>79</v>
      </c>
      <c r="O6" s="209"/>
    </row>
    <row r="7" spans="1:15">
      <c r="A7" s="9"/>
      <c r="B7" s="181"/>
      <c r="C7" s="201"/>
      <c r="D7" s="167"/>
      <c r="E7" s="179"/>
      <c r="F7" s="176"/>
      <c r="G7" s="177"/>
      <c r="H7" s="158"/>
      <c r="I7" s="160"/>
      <c r="J7" s="23"/>
      <c r="L7" s="58" t="s">
        <v>73</v>
      </c>
      <c r="M7" s="179"/>
      <c r="N7" s="204" t="s">
        <v>80</v>
      </c>
      <c r="O7" s="205"/>
    </row>
    <row r="8" spans="1:15">
      <c r="A8" s="9"/>
      <c r="B8" s="181"/>
      <c r="C8" s="172" t="s">
        <v>1</v>
      </c>
      <c r="D8" s="166" t="str">
        <f>IF(Configuration!$F$9=Configuration!$U$9,'Price list'!L8,'Price list'!L9)</f>
        <v>Czujnik Gazu Alpa EcoDet XT</v>
      </c>
      <c r="E8" s="184"/>
      <c r="F8" s="174" t="str">
        <f>IF(Configuration!$F$9=Configuration!$U$9,'Price list'!N8,'Price list'!N9)</f>
        <v>Katalityczny czujnik LPG wraz z wymienną głowicą mini PEL.</v>
      </c>
      <c r="G8" s="175"/>
      <c r="H8" s="157">
        <f>VLOOKUP(C8,DW!$B$1:$AA$1004,4,FALSE)</f>
        <v>345</v>
      </c>
      <c r="I8" s="159">
        <f>VLOOKUP(C8,DWEN!$B$1:$AA$1005,4,FALSE)</f>
        <v>84</v>
      </c>
      <c r="J8" s="23"/>
      <c r="L8" s="56" t="s">
        <v>74</v>
      </c>
      <c r="M8" s="184"/>
      <c r="N8" s="202" t="s">
        <v>72</v>
      </c>
      <c r="O8" s="203"/>
    </row>
    <row r="9" spans="1:15">
      <c r="A9" s="9"/>
      <c r="B9" s="181"/>
      <c r="C9" s="173"/>
      <c r="D9" s="167"/>
      <c r="E9" s="185"/>
      <c r="F9" s="176"/>
      <c r="G9" s="177"/>
      <c r="H9" s="158"/>
      <c r="I9" s="160"/>
      <c r="J9" s="23"/>
      <c r="L9" s="58" t="s">
        <v>85</v>
      </c>
      <c r="M9" s="185"/>
      <c r="N9" s="204" t="s">
        <v>71</v>
      </c>
      <c r="O9" s="205"/>
    </row>
    <row r="10" spans="1:15">
      <c r="A10" s="9"/>
      <c r="B10" s="181"/>
      <c r="C10" s="172" t="s">
        <v>2</v>
      </c>
      <c r="D10" s="166" t="str">
        <f>IF(Configuration!$F$9=Configuration!$U$9,'Price list'!L10,'Price list'!L11)</f>
        <v>Czujnik Gazu Teta EcoWent</v>
      </c>
      <c r="E10" s="169"/>
      <c r="F10" s="174" t="str">
        <f>IF(Configuration!$F$9=Configuration!$U$9,'Price list'!N10,'Price list'!N11)</f>
        <v>Adresowalny czujnik CO z wymiennym sensorem elektrochemicznym.</v>
      </c>
      <c r="G10" s="175"/>
      <c r="H10" s="157">
        <f>VLOOKUP(C10,DW!$B$1:$AA$1004,4,FALSE)</f>
        <v>366</v>
      </c>
      <c r="I10" s="159">
        <f>VLOOKUP(C10,DWEN!$B$1:$AA$1005,4,FALSE)</f>
        <v>89</v>
      </c>
      <c r="J10" s="23"/>
      <c r="L10" s="56" t="s">
        <v>83</v>
      </c>
      <c r="M10" s="169"/>
      <c r="N10" s="202" t="s">
        <v>84</v>
      </c>
      <c r="O10" s="203"/>
    </row>
    <row r="11" spans="1:15">
      <c r="A11" s="9"/>
      <c r="B11" s="181"/>
      <c r="C11" s="173"/>
      <c r="D11" s="167"/>
      <c r="E11" s="170"/>
      <c r="F11" s="176"/>
      <c r="G11" s="177"/>
      <c r="H11" s="158"/>
      <c r="I11" s="160"/>
      <c r="J11" s="23"/>
      <c r="L11" s="58" t="s">
        <v>75</v>
      </c>
      <c r="M11" s="170"/>
      <c r="N11" s="210" t="s">
        <v>70</v>
      </c>
      <c r="O11" s="211"/>
    </row>
    <row r="12" spans="1:15">
      <c r="A12" s="9"/>
      <c r="B12" s="181"/>
      <c r="C12" s="172" t="s">
        <v>3</v>
      </c>
      <c r="D12" s="166" t="str">
        <f>IF(Configuration!$F$9=Configuration!$U$9,'Price list'!L12,'Price list'!L13)</f>
        <v>Czujnik Gazu Teta EcoDet</v>
      </c>
      <c r="E12" s="169"/>
      <c r="F12" s="174" t="str">
        <f>IF(Configuration!$F$9=Configuration!$U$9,'Price list'!N12,'Price list'!N13)</f>
        <v>Adresowalny, katalityczny czujnik LPG wraz z wymienną głowicą mini PEL.</v>
      </c>
      <c r="G12" s="175"/>
      <c r="H12" s="157">
        <f>VLOOKUP(C12,DW!$B$1:$AA$1004,4,FALSE)</f>
        <v>366</v>
      </c>
      <c r="I12" s="159">
        <f>VLOOKUP(C12,DWEN!$B$1:$AA$1005,4,FALSE)</f>
        <v>89</v>
      </c>
      <c r="J12" s="23"/>
      <c r="L12" s="56" t="s">
        <v>82</v>
      </c>
      <c r="M12" s="169"/>
      <c r="N12" s="202" t="s">
        <v>87</v>
      </c>
      <c r="O12" s="203"/>
    </row>
    <row r="13" spans="1:15">
      <c r="A13" s="9"/>
      <c r="B13" s="181"/>
      <c r="C13" s="173"/>
      <c r="D13" s="167"/>
      <c r="E13" s="170"/>
      <c r="F13" s="176"/>
      <c r="G13" s="177"/>
      <c r="H13" s="158"/>
      <c r="I13" s="160"/>
      <c r="J13" s="23"/>
      <c r="L13" s="58" t="s">
        <v>68</v>
      </c>
      <c r="M13" s="170"/>
      <c r="N13" s="204" t="s">
        <v>69</v>
      </c>
      <c r="O13" s="205"/>
    </row>
    <row r="14" spans="1:15">
      <c r="A14" s="9"/>
      <c r="B14" s="182"/>
      <c r="C14" s="183" t="s">
        <v>4</v>
      </c>
      <c r="D14" s="166" t="str">
        <f>IF(Configuration!$F$9=Configuration!$U$9,'Price list'!L14,'Price list'!L15)</f>
        <v>Czujnik Gazu Teta MiniDet</v>
      </c>
      <c r="E14" s="171"/>
      <c r="F14" s="174" t="str">
        <f>IF(Configuration!$F$9=Configuration!$U$9,'Price list'!N14,'Price list'!N15)</f>
        <v>Adresowalny, katalityczny czujnik LPG wraz z wymienną głowicą mini PEL (do współpracy z czujnikiem Teta EcoWent)</v>
      </c>
      <c r="G14" s="175"/>
      <c r="H14" s="157">
        <f>VLOOKUP(C14,DW!$B$1:$AA$1004,4,FALSE)</f>
        <v>366</v>
      </c>
      <c r="I14" s="159">
        <f>VLOOKUP(C14,DWEN!$B$1:$AA$1005,4,FALSE)</f>
        <v>89</v>
      </c>
      <c r="J14" s="23"/>
      <c r="L14" s="56" t="s">
        <v>76</v>
      </c>
      <c r="M14" s="171"/>
      <c r="N14" s="206" t="s">
        <v>86</v>
      </c>
      <c r="O14" s="207"/>
    </row>
    <row r="15" spans="1:15">
      <c r="A15" s="9"/>
      <c r="B15" s="182"/>
      <c r="C15" s="183"/>
      <c r="D15" s="167"/>
      <c r="E15" s="171"/>
      <c r="F15" s="176"/>
      <c r="G15" s="177"/>
      <c r="H15" s="158"/>
      <c r="I15" s="160"/>
      <c r="J15" s="23"/>
      <c r="L15" s="58" t="s">
        <v>77</v>
      </c>
      <c r="M15" s="171"/>
      <c r="N15" s="208" t="s">
        <v>81</v>
      </c>
      <c r="O15" s="208"/>
    </row>
    <row r="16" spans="1:15">
      <c r="B16" s="22"/>
      <c r="C16" s="18"/>
      <c r="D16" s="18"/>
      <c r="E16" s="18"/>
      <c r="F16" s="18"/>
      <c r="G16" s="18"/>
      <c r="H16" s="18"/>
      <c r="I16" s="18"/>
      <c r="J16" s="23"/>
    </row>
    <row r="17" spans="1:15">
      <c r="B17" s="22"/>
      <c r="C17" s="197" t="s">
        <v>30</v>
      </c>
      <c r="D17" s="198"/>
      <c r="E17" s="198"/>
      <c r="F17" s="198"/>
      <c r="G17" s="198"/>
      <c r="H17" s="198"/>
      <c r="I17" s="199"/>
      <c r="J17" s="23"/>
    </row>
    <row r="18" spans="1:15" ht="25.5">
      <c r="B18" s="22"/>
      <c r="C18" s="19" t="s">
        <v>38</v>
      </c>
      <c r="D18" s="19" t="s">
        <v>39</v>
      </c>
      <c r="E18" s="162" t="s">
        <v>26</v>
      </c>
      <c r="F18" s="163"/>
      <c r="G18" s="164"/>
      <c r="H18" s="151" t="s">
        <v>64</v>
      </c>
      <c r="I18" s="152"/>
      <c r="J18" s="23"/>
      <c r="L18" s="59" t="s">
        <v>111</v>
      </c>
    </row>
    <row r="19" spans="1:15" ht="25.5">
      <c r="A19" s="9"/>
      <c r="B19" s="68" t="s">
        <v>35</v>
      </c>
      <c r="C19" s="153" t="s">
        <v>5</v>
      </c>
      <c r="D19" s="166" t="str">
        <f>IF(Configuration!$F$9=Configuration!$U$9,'Price list'!L19,'Price list'!L18)</f>
        <v>Jednostka Sterująca Alpa MOD LED1</v>
      </c>
      <c r="E19" s="155"/>
      <c r="F19" s="174" t="str">
        <f>IF(Configuration!$F$9=Configuration!$U$9,'Price list'!N19,'Price list'!N20)</f>
        <v>Montaż na szynę DIN-35</v>
      </c>
      <c r="G19" s="175"/>
      <c r="H19" s="157">
        <f>VLOOKUP(C19,DW!$B$1:$AA$1004,4,FALSE)</f>
        <v>379</v>
      </c>
      <c r="I19" s="159">
        <f>VLOOKUP(C19,DWEN!$B$1:$AA$1005,4,FALSE)</f>
        <v>92</v>
      </c>
      <c r="J19" s="23"/>
      <c r="L19" s="59" t="s">
        <v>110</v>
      </c>
      <c r="M19" s="59"/>
      <c r="N19" s="212" t="s">
        <v>93</v>
      </c>
      <c r="O19" s="212"/>
    </row>
    <row r="20" spans="1:15">
      <c r="A20" s="9"/>
      <c r="B20" s="68"/>
      <c r="C20" s="154"/>
      <c r="D20" s="167"/>
      <c r="E20" s="156"/>
      <c r="F20" s="176"/>
      <c r="G20" s="177"/>
      <c r="H20" s="158"/>
      <c r="I20" s="160"/>
      <c r="J20" s="23"/>
      <c r="M20" s="59"/>
      <c r="N20" s="212" t="s">
        <v>88</v>
      </c>
      <c r="O20" s="212"/>
    </row>
    <row r="21" spans="1:15">
      <c r="A21" s="9"/>
      <c r="B21" s="68"/>
      <c r="C21" s="153" t="s">
        <v>59</v>
      </c>
      <c r="D21" s="166" t="str">
        <f>IF(Configuration!$F$9=Configuration!$U$9,'Price list'!L21,'Price list'!L22)</f>
        <v>Jednostka Sterująca Alpa LED1-S</v>
      </c>
      <c r="E21" s="155"/>
      <c r="F21" s="174" t="str">
        <f>IF(Configuration!$F$9=Configuration!$U$9,'Price list'!N21,'Price list'!N22)</f>
        <v>Montaż na ścianę / IP65</v>
      </c>
      <c r="G21" s="175"/>
      <c r="H21" s="157">
        <f>VLOOKUP(C21,DW!$B$1:$AA$1004,4,FALSE)</f>
        <v>539</v>
      </c>
      <c r="I21" s="159">
        <f>VLOOKUP(C21,DWEN!$B$1:$AA$1005,4,FALSE)</f>
        <v>131</v>
      </c>
      <c r="J21" s="23"/>
      <c r="L21" s="59" t="s">
        <v>101</v>
      </c>
      <c r="M21" s="59"/>
      <c r="N21" s="212" t="s">
        <v>92</v>
      </c>
      <c r="O21" s="212"/>
    </row>
    <row r="22" spans="1:15">
      <c r="A22" s="9"/>
      <c r="B22" s="68"/>
      <c r="C22" s="154"/>
      <c r="D22" s="167"/>
      <c r="E22" s="156"/>
      <c r="F22" s="176"/>
      <c r="G22" s="177"/>
      <c r="H22" s="158"/>
      <c r="I22" s="160"/>
      <c r="J22" s="23"/>
      <c r="L22" s="59" t="s">
        <v>112</v>
      </c>
      <c r="M22" s="59"/>
      <c r="N22" s="212" t="s">
        <v>89</v>
      </c>
      <c r="O22" s="212"/>
    </row>
    <row r="23" spans="1:15">
      <c r="A23" s="9"/>
      <c r="B23" s="68"/>
      <c r="C23" s="153" t="s">
        <v>60</v>
      </c>
      <c r="D23" s="166" t="str">
        <f>IF(Configuration!$F$9=Configuration!$U$9,'Price list'!L23,'Price list'!L24)</f>
        <v>Jednostka Sterująca Alpa LED1-S24</v>
      </c>
      <c r="E23" s="155"/>
      <c r="F23" s="174" t="str">
        <f>IF(Configuration!$F$9=Configuration!$U$9,'Price list'!N23,'Price list'!N24)</f>
        <v>Montaż na ścianę / IP65 - wbudowany zasilacz 60 W / 24 V DC</v>
      </c>
      <c r="G23" s="175"/>
      <c r="H23" s="157">
        <f>VLOOKUP(C23,DW!$B$1:$AA$1004,4,FALSE)</f>
        <v>649</v>
      </c>
      <c r="I23" s="159">
        <f>VLOOKUP(C23,DWEN!$B$1:$AA$1005,4,FALSE)</f>
        <v>158</v>
      </c>
      <c r="J23" s="23"/>
      <c r="L23" s="59" t="s">
        <v>102</v>
      </c>
      <c r="M23" s="59"/>
      <c r="N23" s="212" t="s">
        <v>156</v>
      </c>
      <c r="O23" s="212"/>
    </row>
    <row r="24" spans="1:15">
      <c r="A24" s="9"/>
      <c r="B24" s="68"/>
      <c r="C24" s="154"/>
      <c r="D24" s="167"/>
      <c r="E24" s="156"/>
      <c r="F24" s="176"/>
      <c r="G24" s="177"/>
      <c r="H24" s="158"/>
      <c r="I24" s="160"/>
      <c r="J24" s="23"/>
      <c r="L24" s="59" t="s">
        <v>113</v>
      </c>
      <c r="M24" s="59"/>
      <c r="N24" s="212" t="s">
        <v>155</v>
      </c>
      <c r="O24" s="212"/>
    </row>
    <row r="25" spans="1:15" ht="25.5">
      <c r="A25" s="9"/>
      <c r="B25" s="68" t="s">
        <v>35</v>
      </c>
      <c r="C25" s="153" t="s">
        <v>6</v>
      </c>
      <c r="D25" s="166" t="str">
        <f>IF(Configuration!$F$9=Configuration!$U$9,'Price list'!L25,'Price list'!L26)</f>
        <v>Jednostka Sterująca Teta MOD Control 1</v>
      </c>
      <c r="E25" s="155"/>
      <c r="F25" s="174" t="str">
        <f>IF(Configuration!$F$9=Configuration!$U$9,'Price list'!N25,'Price list'!N26)</f>
        <v>Montaż na szynę DIN-35</v>
      </c>
      <c r="G25" s="175"/>
      <c r="H25" s="157">
        <f>VLOOKUP(C25,DW!$B$1:$AA$1004,4,FALSE)</f>
        <v>780</v>
      </c>
      <c r="I25" s="159">
        <f>VLOOKUP(C25,DWEN!$B$1:$AA$1005,4,FALSE)</f>
        <v>190</v>
      </c>
      <c r="J25" s="23"/>
      <c r="L25" s="59" t="s">
        <v>103</v>
      </c>
      <c r="M25" s="59"/>
      <c r="N25" s="212" t="s">
        <v>93</v>
      </c>
      <c r="O25" s="212"/>
    </row>
    <row r="26" spans="1:15">
      <c r="A26" s="9"/>
      <c r="B26" s="68"/>
      <c r="C26" s="154"/>
      <c r="D26" s="167"/>
      <c r="E26" s="156"/>
      <c r="F26" s="176"/>
      <c r="G26" s="177"/>
      <c r="H26" s="158"/>
      <c r="I26" s="160"/>
      <c r="J26" s="23"/>
      <c r="L26" s="59" t="s">
        <v>114</v>
      </c>
      <c r="M26" s="59"/>
      <c r="N26" s="212" t="s">
        <v>100</v>
      </c>
      <c r="O26" s="212"/>
    </row>
    <row r="27" spans="1:15">
      <c r="A27" s="9"/>
      <c r="B27" s="68"/>
      <c r="C27" s="153" t="s">
        <v>46</v>
      </c>
      <c r="D27" s="166" t="str">
        <f>IF(Configuration!$F$9=Configuration!$U$9,'Price list'!L27,'Price list'!L28)</f>
        <v>Jednostka Sterująca Teta Control 1-S</v>
      </c>
      <c r="E27" s="155"/>
      <c r="F27" s="174" t="str">
        <f>IF(Configuration!$F$9=Configuration!$U$9,'Price list'!N27,'Price list'!N28)</f>
        <v>Montaż na ścianę / IP65</v>
      </c>
      <c r="G27" s="175"/>
      <c r="H27" s="157">
        <f>VLOOKUP(C27,DW!$B$1:$AA$1004,4,FALSE)</f>
        <v>929</v>
      </c>
      <c r="I27" s="159">
        <f>VLOOKUP(C27,DWEN!$B$1:$AA$1005,4,FALSE)</f>
        <v>226</v>
      </c>
      <c r="J27" s="23"/>
      <c r="L27" s="59" t="s">
        <v>104</v>
      </c>
      <c r="M27" s="59"/>
      <c r="N27" s="212" t="s">
        <v>92</v>
      </c>
      <c r="O27" s="212"/>
    </row>
    <row r="28" spans="1:15">
      <c r="A28" s="9"/>
      <c r="B28" s="68"/>
      <c r="C28" s="154"/>
      <c r="D28" s="167"/>
      <c r="E28" s="156"/>
      <c r="F28" s="176"/>
      <c r="G28" s="177"/>
      <c r="H28" s="158"/>
      <c r="I28" s="160"/>
      <c r="J28" s="23"/>
      <c r="L28" s="59" t="s">
        <v>115</v>
      </c>
      <c r="M28" s="59"/>
      <c r="N28" s="212" t="s">
        <v>89</v>
      </c>
      <c r="O28" s="212"/>
    </row>
    <row r="29" spans="1:15">
      <c r="A29" s="9"/>
      <c r="B29" s="68"/>
      <c r="C29" s="153" t="s">
        <v>54</v>
      </c>
      <c r="D29" s="166" t="str">
        <f>IF(Configuration!$F$9=Configuration!$U$9,'Price list'!L29,'Price list'!L30)</f>
        <v>Jednostka Sterująca Teta Control 1-S48-60</v>
      </c>
      <c r="E29" s="155"/>
      <c r="F29" s="174" t="str">
        <f>IF(Configuration!$F$9=Configuration!$U$9,'Price list'!N29,'Price list'!N30)</f>
        <v>Montaż na ścianę / IP65 - wbudowany zasilacz 60 W / 48 V DC</v>
      </c>
      <c r="G29" s="175"/>
      <c r="H29" s="157">
        <f>VLOOKUP(C29,DW!$B$1:$AA$1004,4,FALSE)</f>
        <v>1076</v>
      </c>
      <c r="I29" s="159">
        <f>VLOOKUP(C29,DWEN!$B$1:$AA$1005,4,FALSE)</f>
        <v>262</v>
      </c>
      <c r="J29" s="23"/>
      <c r="L29" s="59" t="s">
        <v>105</v>
      </c>
      <c r="M29" s="59"/>
      <c r="N29" s="212" t="s">
        <v>91</v>
      </c>
      <c r="O29" s="212"/>
    </row>
    <row r="30" spans="1:15">
      <c r="A30" s="9"/>
      <c r="B30" s="68"/>
      <c r="C30" s="154"/>
      <c r="D30" s="167"/>
      <c r="E30" s="156"/>
      <c r="F30" s="176"/>
      <c r="G30" s="177"/>
      <c r="H30" s="158"/>
      <c r="I30" s="160"/>
      <c r="J30" s="23"/>
      <c r="L30" s="59" t="s">
        <v>116</v>
      </c>
      <c r="M30" s="59"/>
      <c r="N30" s="212" t="s">
        <v>90</v>
      </c>
      <c r="O30" s="212"/>
    </row>
    <row r="31" spans="1:15">
      <c r="A31" s="9"/>
      <c r="B31" s="68"/>
      <c r="C31" s="153" t="s">
        <v>47</v>
      </c>
      <c r="D31" s="166" t="str">
        <f>IF(Configuration!$F$9=Configuration!$U$9,'Price list'!L31,'Price list'!L32)</f>
        <v>Jednostka Sterująca Teta Control 1-S48-100</v>
      </c>
      <c r="E31" s="155"/>
      <c r="F31" s="174" t="str">
        <f>IF(Configuration!$F$9=Configuration!$U$9,'Price list'!N31,'Price list'!N32)</f>
        <v>Montaż na ścianę / IP65 - wbudowany zasilacz 100 W / 48 V DC</v>
      </c>
      <c r="G31" s="175"/>
      <c r="H31" s="157">
        <f>VLOOKUP(C31,DW!$B$1:$AA$1004,4,FALSE)</f>
        <v>1124</v>
      </c>
      <c r="I31" s="159">
        <f>VLOOKUP(C31,DWEN!$B$1:$AA$1005,4,FALSE)</f>
        <v>274</v>
      </c>
      <c r="J31" s="23"/>
      <c r="L31" s="59" t="s">
        <v>106</v>
      </c>
      <c r="M31" s="59"/>
      <c r="N31" s="212" t="s">
        <v>94</v>
      </c>
      <c r="O31" s="212"/>
    </row>
    <row r="32" spans="1:15">
      <c r="A32" s="9"/>
      <c r="B32" s="68"/>
      <c r="C32" s="154"/>
      <c r="D32" s="167"/>
      <c r="E32" s="156"/>
      <c r="F32" s="176"/>
      <c r="G32" s="177"/>
      <c r="H32" s="158"/>
      <c r="I32" s="160"/>
      <c r="J32" s="23"/>
      <c r="L32" s="59" t="s">
        <v>117</v>
      </c>
      <c r="M32" s="59"/>
      <c r="N32" s="212" t="s">
        <v>95</v>
      </c>
      <c r="O32" s="212"/>
    </row>
    <row r="33" spans="1:15">
      <c r="A33" s="9"/>
      <c r="B33" s="68"/>
      <c r="C33" s="153" t="s">
        <v>49</v>
      </c>
      <c r="D33" s="166" t="str">
        <f>IF(Configuration!$F$9=Configuration!$U$9,'Price list'!L33,'Price list'!L34)</f>
        <v>Jednostka Sterująca Teta Control 1-S48-150</v>
      </c>
      <c r="E33" s="155"/>
      <c r="F33" s="174" t="str">
        <f>IF(Configuration!$F$9=Configuration!$U$9,'Price list'!N33,'Price list'!N34)</f>
        <v>Montaż na ścianę / IP65 - wbudowany zasilacz 150 W / 48 V DC</v>
      </c>
      <c r="G33" s="175"/>
      <c r="H33" s="157">
        <f>VLOOKUP(C33,DW!$B$1:$AA$1004,4,FALSE)</f>
        <v>1168</v>
      </c>
      <c r="I33" s="159">
        <f>VLOOKUP(C33,DWEN!$B$1:$AA$1005,4,FALSE)</f>
        <v>284</v>
      </c>
      <c r="J33" s="23"/>
      <c r="L33" s="59" t="s">
        <v>107</v>
      </c>
      <c r="M33" s="59"/>
      <c r="N33" s="212" t="s">
        <v>96</v>
      </c>
      <c r="O33" s="212"/>
    </row>
    <row r="34" spans="1:15">
      <c r="A34" s="9"/>
      <c r="B34" s="68"/>
      <c r="C34" s="154"/>
      <c r="D34" s="167"/>
      <c r="E34" s="156"/>
      <c r="F34" s="176"/>
      <c r="G34" s="177"/>
      <c r="H34" s="158"/>
      <c r="I34" s="160"/>
      <c r="J34" s="23"/>
      <c r="L34" s="59" t="s">
        <v>118</v>
      </c>
      <c r="M34" s="59"/>
      <c r="N34" s="212" t="s">
        <v>97</v>
      </c>
      <c r="O34" s="212"/>
    </row>
    <row r="35" spans="1:15" ht="25.5">
      <c r="A35" s="9"/>
      <c r="B35" s="68" t="s">
        <v>35</v>
      </c>
      <c r="C35" s="168" t="s">
        <v>48</v>
      </c>
      <c r="D35" s="166" t="str">
        <f>IF(Configuration!$F$9=Configuration!$U$9,'Price list'!L35,'Price list'!L36)</f>
        <v>Jednostka Sterująca Teta Control 1-S-UP300</v>
      </c>
      <c r="E35" s="155"/>
      <c r="F35" s="180" t="str">
        <f>IF(Configuration!$F$9=Configuration!$U$9,'Price list'!N35,'Price list'!N36)</f>
        <v>Montaż na ścianę / IP65 - wbudowana przetwornica 24 V DC / 48 V DC</v>
      </c>
      <c r="G35" s="180"/>
      <c r="H35" s="157">
        <f>VLOOKUP(C35,DW!$B$1:$AA$1004,4,FALSE)</f>
        <v>1390</v>
      </c>
      <c r="I35" s="159">
        <f>VLOOKUP(C35,DWEN!$B$1:$AA$1005,4,FALSE)</f>
        <v>338</v>
      </c>
      <c r="J35" s="23"/>
      <c r="L35" s="59" t="s">
        <v>108</v>
      </c>
      <c r="M35" s="59"/>
      <c r="N35" s="212" t="s">
        <v>98</v>
      </c>
      <c r="O35" s="212"/>
    </row>
    <row r="36" spans="1:15">
      <c r="A36" s="9"/>
      <c r="B36" s="68"/>
      <c r="C36" s="168"/>
      <c r="D36" s="167"/>
      <c r="E36" s="156"/>
      <c r="F36" s="180"/>
      <c r="G36" s="180"/>
      <c r="H36" s="158"/>
      <c r="I36" s="160"/>
      <c r="J36" s="23"/>
      <c r="L36" s="59" t="s">
        <v>109</v>
      </c>
      <c r="M36" s="59"/>
      <c r="N36" s="212" t="s">
        <v>99</v>
      </c>
      <c r="O36" s="212"/>
    </row>
    <row r="37" spans="1:15">
      <c r="B37" s="22"/>
      <c r="C37" s="18"/>
      <c r="D37" s="18"/>
      <c r="E37" s="18"/>
      <c r="F37" s="18"/>
      <c r="G37" s="18"/>
      <c r="H37" s="18"/>
      <c r="I37" s="18"/>
      <c r="J37" s="23"/>
    </row>
    <row r="38" spans="1:15">
      <c r="B38" s="22"/>
      <c r="C38" s="192" t="s">
        <v>31</v>
      </c>
      <c r="D38" s="193"/>
      <c r="E38" s="193"/>
      <c r="F38" s="193"/>
      <c r="G38" s="193"/>
      <c r="H38" s="193"/>
      <c r="I38" s="194"/>
      <c r="J38" s="23"/>
    </row>
    <row r="39" spans="1:15" ht="51">
      <c r="A39" s="9" t="s">
        <v>37</v>
      </c>
      <c r="B39" s="68" t="s">
        <v>35</v>
      </c>
      <c r="C39" s="213" t="s">
        <v>66</v>
      </c>
      <c r="D39" s="166" t="str">
        <f>IF(Configuration!$F$9=Configuration!$U$9,'Price list'!L39,'Price list'!L40)</f>
        <v>WM3</v>
      </c>
      <c r="E39" s="212"/>
      <c r="F39" s="180" t="str">
        <f>IF(Configuration!$F$9=Configuration!$U$9,'Price list'!N39,'Price list'!N40)</f>
        <v>Wspornik montażowy do ochrony czujników LPG</v>
      </c>
      <c r="G39" s="180"/>
      <c r="H39" s="157">
        <f>VLOOKUP(C39,DW!$B$1:$AA$1004,4,FALSE)</f>
        <v>137</v>
      </c>
      <c r="I39" s="214">
        <f>VLOOKUP(C39,DWEN!$B$1:$AA$1005,4,FALSE)</f>
        <v>33</v>
      </c>
      <c r="J39" s="23"/>
      <c r="L39" s="59" t="s">
        <v>7</v>
      </c>
      <c r="M39" s="59"/>
      <c r="N39" s="212" t="s">
        <v>119</v>
      </c>
      <c r="O39" s="212"/>
    </row>
    <row r="40" spans="1:15">
      <c r="A40" s="9"/>
      <c r="B40" s="68"/>
      <c r="C40" s="213"/>
      <c r="D40" s="167"/>
      <c r="E40" s="212"/>
      <c r="F40" s="180"/>
      <c r="G40" s="180"/>
      <c r="H40" s="158"/>
      <c r="I40" s="214"/>
      <c r="J40" s="23"/>
      <c r="L40" s="59" t="s">
        <v>7</v>
      </c>
      <c r="M40" s="59"/>
      <c r="N40" s="212" t="s">
        <v>120</v>
      </c>
      <c r="O40" s="212"/>
    </row>
    <row r="41" spans="1:15">
      <c r="B41" s="22"/>
      <c r="C41" s="18"/>
      <c r="D41" s="18"/>
      <c r="E41" s="18"/>
      <c r="F41" s="18"/>
      <c r="G41" s="18"/>
      <c r="H41" s="18"/>
      <c r="I41" s="18"/>
      <c r="J41" s="23"/>
      <c r="L41" s="60"/>
      <c r="M41" s="60"/>
      <c r="N41" s="60"/>
      <c r="O41" s="60"/>
    </row>
    <row r="42" spans="1:15">
      <c r="B42" s="22"/>
      <c r="C42" s="161" t="s">
        <v>24</v>
      </c>
      <c r="D42" s="161"/>
      <c r="E42" s="161"/>
      <c r="F42" s="161"/>
      <c r="G42" s="161"/>
      <c r="H42" s="161"/>
      <c r="I42" s="161"/>
      <c r="J42" s="23"/>
      <c r="L42" s="60"/>
      <c r="M42" s="60"/>
      <c r="N42" s="60"/>
      <c r="O42" s="60"/>
    </row>
    <row r="43" spans="1:15" ht="25.5">
      <c r="B43" s="22"/>
      <c r="C43" s="19" t="s">
        <v>38</v>
      </c>
      <c r="D43" s="19" t="s">
        <v>39</v>
      </c>
      <c r="E43" s="162" t="s">
        <v>26</v>
      </c>
      <c r="F43" s="163"/>
      <c r="G43" s="164"/>
      <c r="H43" s="151" t="s">
        <v>64</v>
      </c>
      <c r="I43" s="152"/>
      <c r="J43" s="23"/>
      <c r="L43" s="60"/>
      <c r="M43" s="60"/>
      <c r="N43" s="60"/>
      <c r="O43" s="60"/>
    </row>
    <row r="44" spans="1:15">
      <c r="B44" s="22"/>
      <c r="C44" s="213" t="s">
        <v>15</v>
      </c>
      <c r="D44" s="166" t="str">
        <f>IF(Configuration!$F$9=Configuration!$U$9,'Price list'!L44,'Price list'!L45)</f>
        <v>Tablica ostrzegawcza TOA-1-230</v>
      </c>
      <c r="E44" s="217"/>
      <c r="F44" s="180" t="str">
        <f>IF(Configuration!$F$9=Configuration!$U$9,'Price list'!N44,'Price list'!N45)</f>
        <v>Dostępne wersje napisów: WE /WJ /OP/ WS</v>
      </c>
      <c r="G44" s="180"/>
      <c r="H44" s="157">
        <f>VLOOKUP(C44,DW!$B$1:$AA$1004,4,FALSE)</f>
        <v>285</v>
      </c>
      <c r="I44" s="214">
        <f>VLOOKUP(C44,DWEN!$B$1:$AA$1005,4,FALSE)</f>
        <v>69</v>
      </c>
      <c r="J44" s="23"/>
      <c r="L44" s="61" t="s">
        <v>121</v>
      </c>
      <c r="M44" s="59"/>
      <c r="N44" s="218" t="s">
        <v>129</v>
      </c>
      <c r="O44" s="219"/>
    </row>
    <row r="45" spans="1:15">
      <c r="B45" s="22"/>
      <c r="C45" s="213"/>
      <c r="D45" s="167"/>
      <c r="E45" s="217"/>
      <c r="F45" s="180"/>
      <c r="G45" s="180"/>
      <c r="H45" s="158"/>
      <c r="I45" s="214"/>
      <c r="J45" s="23"/>
      <c r="L45" s="61" t="s">
        <v>125</v>
      </c>
      <c r="M45" s="59"/>
      <c r="N45" s="218" t="s">
        <v>130</v>
      </c>
      <c r="O45" s="219"/>
    </row>
    <row r="46" spans="1:15">
      <c r="B46" s="22"/>
      <c r="C46" s="213" t="s">
        <v>16</v>
      </c>
      <c r="D46" s="166" t="str">
        <f>IF(Configuration!$F$9=Configuration!$U$9,'Price list'!L46,'Price list'!L47)</f>
        <v>Tablica ostrzegawcza TOA-1-24</v>
      </c>
      <c r="E46" s="217"/>
      <c r="F46" s="180" t="str">
        <f>IF(Configuration!$F$9=Configuration!$U$9,'Price list'!N46,'Price list'!N47)</f>
        <v>Dostępne wersje napisów: WE /WJ /OP/ WS</v>
      </c>
      <c r="G46" s="180"/>
      <c r="H46" s="157">
        <f>VLOOKUP(C46,DW!$B$1:$AA$1004,4,FALSE)</f>
        <v>260</v>
      </c>
      <c r="I46" s="214">
        <f>VLOOKUP(C46,DWEN!$B$1:$AA$1005,4,FALSE)</f>
        <v>63</v>
      </c>
      <c r="J46" s="23"/>
      <c r="L46" s="61" t="s">
        <v>122</v>
      </c>
      <c r="M46" s="59"/>
      <c r="N46" s="218" t="s">
        <v>129</v>
      </c>
      <c r="O46" s="219"/>
    </row>
    <row r="47" spans="1:15">
      <c r="B47" s="22"/>
      <c r="C47" s="213"/>
      <c r="D47" s="167"/>
      <c r="E47" s="217"/>
      <c r="F47" s="180"/>
      <c r="G47" s="180"/>
      <c r="H47" s="158"/>
      <c r="I47" s="214"/>
      <c r="J47" s="23"/>
      <c r="L47" s="61" t="s">
        <v>126</v>
      </c>
      <c r="M47" s="59"/>
      <c r="N47" s="218" t="s">
        <v>130</v>
      </c>
      <c r="O47" s="219"/>
    </row>
    <row r="48" spans="1:15">
      <c r="B48" s="22"/>
      <c r="C48" s="213" t="s">
        <v>13</v>
      </c>
      <c r="D48" s="166" t="str">
        <f>IF(Configuration!$F$9=Configuration!$U$9,'Price list'!L48,'Price list'!L49)</f>
        <v>Tablica ostrzegawcza TOA-2-230</v>
      </c>
      <c r="E48" s="217"/>
      <c r="F48" s="180" t="str">
        <f>IF(Configuration!$F$9=Configuration!$U$9,'Price list'!N48,'Price list'!N49)</f>
        <v>Dostępne wersje napisów (osobno dla każdej strony): WE /WJ /OP/ WS</v>
      </c>
      <c r="G48" s="180"/>
      <c r="H48" s="157">
        <f>VLOOKUP(C48,DW!$B$1:$AA$1004,4,FALSE)</f>
        <v>385</v>
      </c>
      <c r="I48" s="214">
        <f>VLOOKUP(C48,DWEN!$B$1:$AA$1005,4,FALSE)</f>
        <v>94</v>
      </c>
      <c r="J48" s="23"/>
      <c r="L48" s="61" t="s">
        <v>123</v>
      </c>
      <c r="M48" s="59"/>
      <c r="N48" s="215" t="s">
        <v>131</v>
      </c>
      <c r="O48" s="216"/>
    </row>
    <row r="49" spans="2:15">
      <c r="B49" s="22"/>
      <c r="C49" s="213"/>
      <c r="D49" s="167"/>
      <c r="E49" s="217"/>
      <c r="F49" s="180"/>
      <c r="G49" s="180"/>
      <c r="H49" s="158"/>
      <c r="I49" s="214"/>
      <c r="J49" s="23"/>
      <c r="L49" s="61" t="s">
        <v>127</v>
      </c>
      <c r="M49" s="59"/>
      <c r="N49" s="215" t="s">
        <v>132</v>
      </c>
      <c r="O49" s="216"/>
    </row>
    <row r="50" spans="2:15">
      <c r="B50" s="22"/>
      <c r="C50" s="213" t="s">
        <v>14</v>
      </c>
      <c r="D50" s="166" t="str">
        <f>IF(Configuration!$F$9=Configuration!$U$9,'Price list'!L50,'Price list'!L51)</f>
        <v>Tablica ostrzegawcza TOA-2-24</v>
      </c>
      <c r="E50" s="217"/>
      <c r="F50" s="180" t="str">
        <f>IF(Configuration!$F$9=Configuration!$U$9,'Price list'!N50,'Price list'!N51)</f>
        <v>Dostępne wersje napisów (osobno dla każdej strony): WE /WJ /OP/ WS</v>
      </c>
      <c r="G50" s="180"/>
      <c r="H50" s="157">
        <f>VLOOKUP(C50,DW!$B$1:$AA$1004,4,FALSE)</f>
        <v>360</v>
      </c>
      <c r="I50" s="214">
        <f>VLOOKUP(C50,DWEN!$B$1:$AA$1005,4,FALSE)</f>
        <v>88</v>
      </c>
      <c r="J50" s="23"/>
      <c r="L50" s="61" t="s">
        <v>124</v>
      </c>
      <c r="M50" s="59"/>
      <c r="N50" s="215" t="s">
        <v>131</v>
      </c>
      <c r="O50" s="216"/>
    </row>
    <row r="51" spans="2:15">
      <c r="B51" s="22"/>
      <c r="C51" s="213"/>
      <c r="D51" s="167"/>
      <c r="E51" s="217"/>
      <c r="F51" s="180"/>
      <c r="G51" s="180"/>
      <c r="H51" s="158"/>
      <c r="I51" s="214"/>
      <c r="J51" s="23"/>
      <c r="L51" s="61" t="s">
        <v>128</v>
      </c>
      <c r="M51" s="59"/>
      <c r="N51" s="215" t="s">
        <v>132</v>
      </c>
      <c r="O51" s="216"/>
    </row>
    <row r="52" spans="2:15">
      <c r="B52" s="22"/>
      <c r="C52" s="38" t="s">
        <v>57</v>
      </c>
      <c r="D52" s="18" t="s">
        <v>65</v>
      </c>
      <c r="E52" s="18"/>
      <c r="F52" s="24"/>
      <c r="G52" s="20"/>
      <c r="H52" s="20"/>
      <c r="I52" s="21"/>
      <c r="J52" s="23"/>
    </row>
    <row r="53" spans="2:15">
      <c r="B53" s="22"/>
      <c r="C53" s="25" t="s">
        <v>32</v>
      </c>
      <c r="D53" s="26"/>
      <c r="E53" s="165" t="s">
        <v>10</v>
      </c>
      <c r="F53" s="165"/>
      <c r="G53" s="20"/>
      <c r="H53" s="20"/>
      <c r="I53" s="21"/>
      <c r="J53" s="23"/>
    </row>
    <row r="54" spans="2:15">
      <c r="B54" s="22"/>
      <c r="C54" s="25" t="s">
        <v>33</v>
      </c>
      <c r="D54" s="26"/>
      <c r="E54" s="27" t="s">
        <v>11</v>
      </c>
      <c r="F54" s="26"/>
      <c r="G54" s="20"/>
      <c r="H54" s="20"/>
      <c r="I54" s="21"/>
      <c r="J54" s="23"/>
    </row>
    <row r="55" spans="2:15">
      <c r="B55" s="22"/>
      <c r="C55" s="25" t="s">
        <v>34</v>
      </c>
      <c r="D55" s="26"/>
      <c r="E55" s="27" t="s">
        <v>12</v>
      </c>
      <c r="F55" s="26"/>
      <c r="G55" s="20"/>
      <c r="H55" s="20"/>
      <c r="I55" s="21"/>
      <c r="J55" s="23"/>
    </row>
    <row r="56" spans="2:15">
      <c r="B56" s="22"/>
      <c r="C56" s="25" t="s">
        <v>8</v>
      </c>
      <c r="D56" s="26"/>
      <c r="E56" s="27" t="s">
        <v>9</v>
      </c>
      <c r="F56" s="26"/>
      <c r="G56" s="20"/>
      <c r="H56" s="20"/>
      <c r="I56" s="21"/>
      <c r="J56" s="23"/>
    </row>
    <row r="57" spans="2:15">
      <c r="B57" s="22"/>
      <c r="C57" s="25" t="s">
        <v>56</v>
      </c>
      <c r="D57" s="26"/>
      <c r="E57" s="26"/>
      <c r="F57" s="18"/>
      <c r="G57" s="18"/>
      <c r="H57" s="18"/>
      <c r="I57" s="18"/>
      <c r="J57" s="23"/>
    </row>
    <row r="58" spans="2:15" ht="13.5" thickBot="1">
      <c r="B58" s="28"/>
      <c r="C58" s="29" t="s">
        <v>55</v>
      </c>
      <c r="D58" s="30"/>
      <c r="E58" s="30"/>
      <c r="F58" s="31"/>
      <c r="G58" s="31"/>
      <c r="H58" s="31"/>
      <c r="I58" s="31"/>
      <c r="J58" s="32"/>
    </row>
    <row r="59" spans="2:15" ht="13.5" thickTop="1">
      <c r="B59" s="33"/>
      <c r="C59" s="34"/>
      <c r="D59" s="35"/>
      <c r="E59" s="35"/>
      <c r="F59" s="36"/>
      <c r="G59" s="36"/>
      <c r="H59" s="36"/>
      <c r="I59" s="36"/>
      <c r="J59" s="37"/>
    </row>
    <row r="60" spans="2:15">
      <c r="B60" s="22"/>
      <c r="C60" s="161" t="s">
        <v>40</v>
      </c>
      <c r="D60" s="161"/>
      <c r="E60" s="161"/>
      <c r="F60" s="161"/>
      <c r="G60" s="161"/>
      <c r="H60" s="161"/>
      <c r="I60" s="161"/>
      <c r="J60" s="23"/>
    </row>
    <row r="61" spans="2:15" ht="25.5">
      <c r="B61" s="22"/>
      <c r="C61" s="19" t="s">
        <v>28</v>
      </c>
      <c r="D61" s="19" t="s">
        <v>27</v>
      </c>
      <c r="E61" s="162" t="s">
        <v>26</v>
      </c>
      <c r="F61" s="163"/>
      <c r="G61" s="164"/>
      <c r="H61" s="151" t="s">
        <v>64</v>
      </c>
      <c r="I61" s="152"/>
      <c r="J61" s="23"/>
    </row>
    <row r="62" spans="2:15">
      <c r="B62" s="22"/>
      <c r="C62" s="200" t="s">
        <v>471</v>
      </c>
      <c r="D62" s="166" t="str">
        <f>IF(Configuration!$F$9=Configuration!$U$9,'Price list'!L62,'Price list'!L63)</f>
        <v>Zasilacz</v>
      </c>
      <c r="E62" s="222"/>
      <c r="F62" s="180" t="str">
        <f>IF(Configuration!$F$9=Configuration!$U$9,'Price list'!N62,'Price list'!N63)</f>
        <v>230/24V 60W</v>
      </c>
      <c r="G62" s="180"/>
      <c r="H62" s="157">
        <f>VLOOKUP(C62,DW!$B$1:$AA$1004,4,FALSE)</f>
        <v>136</v>
      </c>
      <c r="I62" s="159">
        <f>VLOOKUP(C62,DWEN!$B$1:$AA$1005,4,FALSE)</f>
        <v>33</v>
      </c>
      <c r="J62" s="23"/>
      <c r="L62" s="73" t="s">
        <v>133</v>
      </c>
      <c r="M62" s="222"/>
      <c r="N62" s="220" t="s">
        <v>138</v>
      </c>
      <c r="O62" s="216"/>
    </row>
    <row r="63" spans="2:15">
      <c r="B63" s="22"/>
      <c r="C63" s="201"/>
      <c r="D63" s="167"/>
      <c r="E63" s="223"/>
      <c r="F63" s="180"/>
      <c r="G63" s="180"/>
      <c r="H63" s="158"/>
      <c r="I63" s="160"/>
      <c r="J63" s="23"/>
      <c r="L63" s="69" t="s">
        <v>134</v>
      </c>
      <c r="M63" s="223"/>
      <c r="N63" s="220" t="s">
        <v>138</v>
      </c>
      <c r="O63" s="216"/>
    </row>
    <row r="64" spans="2:15">
      <c r="B64" s="22"/>
      <c r="C64" s="200" t="s">
        <v>473</v>
      </c>
      <c r="D64" s="166" t="str">
        <f>IF(Configuration!$F$9=Configuration!$U$9,'Price list'!L64,'Price list'!L65)</f>
        <v>Zasilacz</v>
      </c>
      <c r="E64" s="223"/>
      <c r="F64" s="180" t="str">
        <f>IF(Configuration!$F$9=Configuration!$U$9,'Price list'!N64,'Price list'!N65)</f>
        <v xml:space="preserve">230/24V 100W
</v>
      </c>
      <c r="G64" s="180"/>
      <c r="H64" s="157">
        <f>VLOOKUP(C64,DW!$B$1:$AA$1004,4,FALSE)</f>
        <v>177</v>
      </c>
      <c r="I64" s="159">
        <f>VLOOKUP(C64,DWEN!$B$1:$AA$1005,4,FALSE)</f>
        <v>43</v>
      </c>
      <c r="J64" s="23"/>
      <c r="L64" s="73" t="s">
        <v>133</v>
      </c>
      <c r="M64" s="223"/>
      <c r="N64" s="215" t="s">
        <v>139</v>
      </c>
      <c r="O64" s="216"/>
    </row>
    <row r="65" spans="2:15" ht="22.5">
      <c r="B65" s="22"/>
      <c r="C65" s="201"/>
      <c r="D65" s="167"/>
      <c r="E65" s="223"/>
      <c r="F65" s="180"/>
      <c r="G65" s="180"/>
      <c r="H65" s="158"/>
      <c r="I65" s="160"/>
      <c r="J65" s="23"/>
      <c r="L65" s="69" t="s">
        <v>134</v>
      </c>
      <c r="M65" s="223"/>
      <c r="N65" s="71" t="s">
        <v>140</v>
      </c>
      <c r="O65" s="72"/>
    </row>
    <row r="66" spans="2:15">
      <c r="B66" s="22"/>
      <c r="C66" s="200" t="s">
        <v>478</v>
      </c>
      <c r="D66" s="166" t="str">
        <f>IF(Configuration!$F$9=Configuration!$U$9,'Price list'!L66,'Price list'!L67)</f>
        <v>Zasilacz</v>
      </c>
      <c r="E66" s="223"/>
      <c r="F66" s="180" t="str">
        <f>IF(Configuration!$F$9=Configuration!$U$9,'Price list'!N66,'Price list'!N67)</f>
        <v>230/48V 60W</v>
      </c>
      <c r="G66" s="180"/>
      <c r="H66" s="157">
        <f>VLOOKUP(C66,DW!$B$1:$AA$1004,4,FALSE)</f>
        <v>94</v>
      </c>
      <c r="I66" s="159">
        <f>VLOOKUP(C66,DWEN!$B$1:$AA$1005,4,FALSE)</f>
        <v>23</v>
      </c>
      <c r="J66" s="23"/>
      <c r="L66" s="73" t="s">
        <v>133</v>
      </c>
      <c r="M66" s="223"/>
      <c r="N66" s="215" t="s">
        <v>141</v>
      </c>
      <c r="O66" s="216"/>
    </row>
    <row r="67" spans="2:15">
      <c r="B67" s="22"/>
      <c r="C67" s="201"/>
      <c r="D67" s="167"/>
      <c r="E67" s="223"/>
      <c r="F67" s="180"/>
      <c r="G67" s="180"/>
      <c r="H67" s="158"/>
      <c r="I67" s="160"/>
      <c r="J67" s="23"/>
      <c r="L67" s="69" t="s">
        <v>134</v>
      </c>
      <c r="M67" s="223"/>
      <c r="N67" s="215" t="s">
        <v>141</v>
      </c>
      <c r="O67" s="216"/>
    </row>
    <row r="68" spans="2:15">
      <c r="B68" s="22"/>
      <c r="C68" s="200" t="s">
        <v>50</v>
      </c>
      <c r="D68" s="166" t="str">
        <f>IF(Configuration!$F$9=Configuration!$U$9,'Price list'!L68,'Price list'!L69)</f>
        <v>Zasilacz</v>
      </c>
      <c r="E68" s="223"/>
      <c r="F68" s="180" t="str">
        <f>IF(Configuration!$F$9=Configuration!$U$9,'Price list'!N68,'Price list'!N69)</f>
        <v>230/48V 100W</v>
      </c>
      <c r="G68" s="180"/>
      <c r="H68" s="157">
        <f>VLOOKUP(C68,DW!$B$1:$AA$1004,4,FALSE)</f>
        <v>180</v>
      </c>
      <c r="I68" s="159">
        <f>VLOOKUP(C68,DWEN!$B$1:$AA$1005,4,FALSE)</f>
        <v>44</v>
      </c>
      <c r="J68" s="23"/>
      <c r="L68" s="73" t="s">
        <v>133</v>
      </c>
      <c r="M68" s="223"/>
      <c r="N68" s="220" t="s">
        <v>142</v>
      </c>
      <c r="O68" s="216"/>
    </row>
    <row r="69" spans="2:15">
      <c r="B69" s="22"/>
      <c r="C69" s="201"/>
      <c r="D69" s="167"/>
      <c r="E69" s="223"/>
      <c r="F69" s="180"/>
      <c r="G69" s="180"/>
      <c r="H69" s="158"/>
      <c r="I69" s="160"/>
      <c r="J69" s="23"/>
      <c r="L69" s="69" t="s">
        <v>134</v>
      </c>
      <c r="M69" s="223"/>
      <c r="N69" s="215" t="s">
        <v>142</v>
      </c>
      <c r="O69" s="216"/>
    </row>
    <row r="70" spans="2:15" ht="22.5">
      <c r="B70" s="22"/>
      <c r="C70" s="200" t="s">
        <v>51</v>
      </c>
      <c r="D70" s="166" t="str">
        <f>IF(Configuration!$F$9=Configuration!$U$9,'Price list'!L70,'Price list'!L71)</f>
        <v xml:space="preserve">Zasilacz
</v>
      </c>
      <c r="E70" s="223"/>
      <c r="F70" s="180" t="str">
        <f>IF(Configuration!$F$9=Configuration!$U$9,'Price list'!N70,'Price list'!N71)</f>
        <v xml:space="preserve">230/48V 150W
</v>
      </c>
      <c r="G70" s="180"/>
      <c r="H70" s="157">
        <f>VLOOKUP(C70,DW!$B$1:$AA$1004,4,FALSE)</f>
        <v>244</v>
      </c>
      <c r="I70" s="159">
        <f>VLOOKUP(C70,DWEN!$B$1:$AA$1005,4,FALSE)</f>
        <v>59.512195121951223</v>
      </c>
      <c r="J70" s="23"/>
      <c r="L70" s="73" t="s">
        <v>135</v>
      </c>
      <c r="M70" s="224"/>
      <c r="N70" s="215" t="s">
        <v>143</v>
      </c>
      <c r="O70" s="216"/>
    </row>
    <row r="71" spans="2:15">
      <c r="B71" s="22"/>
      <c r="C71" s="201"/>
      <c r="D71" s="167"/>
      <c r="E71" s="224"/>
      <c r="F71" s="180"/>
      <c r="G71" s="180"/>
      <c r="H71" s="158"/>
      <c r="I71" s="160"/>
      <c r="J71" s="23"/>
      <c r="L71" s="69" t="s">
        <v>134</v>
      </c>
      <c r="M71" s="55"/>
      <c r="N71" s="220" t="s">
        <v>144</v>
      </c>
      <c r="O71" s="216"/>
    </row>
    <row r="72" spans="2:15" ht="38.25">
      <c r="B72" s="68" t="s">
        <v>36</v>
      </c>
      <c r="C72" s="225" t="s">
        <v>509</v>
      </c>
      <c r="D72" s="166" t="str">
        <f>IF(Configuration!$F$9=Configuration!$U$9,'Price list'!L72,'Price list'!L73)</f>
        <v>Przetwornica napięcia</v>
      </c>
      <c r="E72" s="212"/>
      <c r="F72" s="180" t="str">
        <f>IF(Configuration!$F$9=Configuration!$U$9,'Price list'!N72,'Price list'!N73)</f>
        <v>24/48 V DC /300W/DIN35</v>
      </c>
      <c r="G72" s="180"/>
      <c r="H72" s="157">
        <f>VLOOKUP(C72,DW!$B$1:$AA$1004,4,FALSE)</f>
        <v>250</v>
      </c>
      <c r="I72" s="159">
        <f>VLOOKUP(C72,DWEN!$B$1:$AA$1005,4,FALSE)</f>
        <v>61</v>
      </c>
      <c r="J72" s="23"/>
      <c r="L72" s="73" t="s">
        <v>136</v>
      </c>
      <c r="M72" s="71"/>
      <c r="N72" s="220" t="s">
        <v>145</v>
      </c>
      <c r="O72" s="216"/>
    </row>
    <row r="73" spans="2:15">
      <c r="B73" s="68"/>
      <c r="C73" s="225"/>
      <c r="D73" s="167"/>
      <c r="E73" s="212"/>
      <c r="F73" s="180"/>
      <c r="G73" s="180"/>
      <c r="H73" s="158"/>
      <c r="I73" s="160"/>
      <c r="J73" s="23"/>
      <c r="L73" s="69" t="s">
        <v>137</v>
      </c>
      <c r="M73" s="62"/>
      <c r="N73" s="221" t="s">
        <v>146</v>
      </c>
      <c r="O73" s="216"/>
    </row>
    <row r="74" spans="2:15">
      <c r="B74" s="22"/>
      <c r="C74" s="225" t="s">
        <v>52</v>
      </c>
      <c r="D74" s="166" t="str">
        <f>IF(Configuration!$F$9=Configuration!$U$9,'Price list'!L74,'Price list'!L75)</f>
        <v>Zasilacz buforowy</v>
      </c>
      <c r="E74" s="226"/>
      <c r="F74" s="180" t="str">
        <f>IF(Configuration!$F$9=Configuration!$U$9,'Price list'!N74,'Price list'!N75)</f>
        <v>100W / 24 V DC w obudowie wraz akumulatorami 2x7Ah</v>
      </c>
      <c r="G74" s="180"/>
      <c r="H74" s="157">
        <f>VLOOKUP(C74,DW!$B$1:$AA$1004,4,FALSE)</f>
        <v>549</v>
      </c>
      <c r="I74" s="159">
        <f>VLOOKUP(C74,DWEN!$B$1:$AA$1005,4,FALSE)</f>
        <v>134</v>
      </c>
      <c r="J74" s="23"/>
      <c r="L74" s="73" t="s">
        <v>149</v>
      </c>
      <c r="M74" s="222"/>
      <c r="N74" s="225" t="s">
        <v>148</v>
      </c>
      <c r="O74" s="212"/>
    </row>
    <row r="75" spans="2:15">
      <c r="B75" s="22"/>
      <c r="C75" s="225"/>
      <c r="D75" s="167"/>
      <c r="E75" s="226"/>
      <c r="F75" s="180"/>
      <c r="G75" s="180"/>
      <c r="H75" s="158"/>
      <c r="I75" s="160"/>
      <c r="J75" s="23"/>
      <c r="L75" s="69" t="s">
        <v>150</v>
      </c>
      <c r="M75" s="223"/>
      <c r="N75" s="212" t="s">
        <v>147</v>
      </c>
      <c r="O75" s="212"/>
    </row>
    <row r="76" spans="2:15">
      <c r="B76" s="22"/>
      <c r="C76" s="225" t="s">
        <v>53</v>
      </c>
      <c r="D76" s="166" t="str">
        <f>IF(Configuration!$F$9=Configuration!$U$9,'Price list'!L76,'Price list'!L77)</f>
        <v>Zasilacz buforowy</v>
      </c>
      <c r="E76" s="226"/>
      <c r="F76" s="180" t="str">
        <f>IF(Configuration!$F$9=Configuration!$U$9,'Price list'!N76,'Price list'!N77)</f>
        <v>140W / 24 V DC w obudowie wraz akumulatorami 2x7Ah</v>
      </c>
      <c r="G76" s="180"/>
      <c r="H76" s="157">
        <f>VLOOKUP(C76,DW!$B$1:$AA$1004,4,FALSE)</f>
        <v>700</v>
      </c>
      <c r="I76" s="159">
        <f>VLOOKUP(C76,DWEN!$B$1:$AA$1005,4,FALSE)</f>
        <v>170</v>
      </c>
      <c r="J76" s="23"/>
      <c r="L76" s="73" t="s">
        <v>149</v>
      </c>
      <c r="M76" s="223"/>
      <c r="N76" s="225" t="s">
        <v>151</v>
      </c>
      <c r="O76" s="212"/>
    </row>
    <row r="77" spans="2:15">
      <c r="B77" s="22"/>
      <c r="C77" s="225"/>
      <c r="D77" s="167"/>
      <c r="E77" s="226"/>
      <c r="F77" s="180"/>
      <c r="G77" s="180"/>
      <c r="H77" s="158"/>
      <c r="I77" s="160"/>
      <c r="J77" s="23"/>
      <c r="L77" s="69" t="s">
        <v>150</v>
      </c>
      <c r="M77" s="223"/>
      <c r="N77" s="212" t="s">
        <v>154</v>
      </c>
      <c r="O77" s="212"/>
    </row>
    <row r="78" spans="2:15">
      <c r="B78" s="22"/>
      <c r="C78" s="225" t="s">
        <v>512</v>
      </c>
      <c r="D78" s="166" t="str">
        <f>IF(Configuration!$F$9=Configuration!$U$9,'Price list'!L78,'Price list'!L79)</f>
        <v>Zasilacz buforowy</v>
      </c>
      <c r="E78" s="226"/>
      <c r="F78" s="180" t="str">
        <f>IF(Configuration!$F$9=Configuration!$U$9,'Price list'!N78,'Price list'!N79)</f>
        <v>240W / 24 V DC w obudowie wraz akumulatorami 2x17Ah</v>
      </c>
      <c r="G78" s="180"/>
      <c r="H78" s="157">
        <f>VLOOKUP(C78,DW!$B$1:$AA$1004,4,FALSE)</f>
        <v>845</v>
      </c>
      <c r="I78" s="159">
        <f>VLOOKUP(C78,DWEN!$B$1:$AA$1005,4,FALSE)</f>
        <v>206</v>
      </c>
      <c r="J78" s="23"/>
      <c r="L78" s="73" t="s">
        <v>149</v>
      </c>
      <c r="M78" s="223"/>
      <c r="N78" s="225" t="s">
        <v>152</v>
      </c>
      <c r="O78" s="212"/>
    </row>
    <row r="79" spans="2:15">
      <c r="B79" s="22"/>
      <c r="C79" s="225"/>
      <c r="D79" s="167"/>
      <c r="E79" s="226"/>
      <c r="F79" s="180"/>
      <c r="G79" s="180"/>
      <c r="H79" s="158"/>
      <c r="I79" s="160"/>
      <c r="J79" s="23"/>
      <c r="L79" s="69" t="s">
        <v>150</v>
      </c>
      <c r="M79" s="224"/>
      <c r="N79" s="212" t="s">
        <v>153</v>
      </c>
      <c r="O79" s="212"/>
    </row>
    <row r="80" spans="2:15" ht="13.5" thickBot="1">
      <c r="B80" s="28"/>
      <c r="C80" s="31"/>
      <c r="D80" s="31"/>
      <c r="E80" s="31"/>
      <c r="F80" s="31"/>
      <c r="G80" s="31"/>
      <c r="H80" s="31"/>
      <c r="I80" s="31"/>
      <c r="J80" s="32"/>
    </row>
    <row r="81" ht="13.5" thickTop="1"/>
  </sheetData>
  <sheetProtection algorithmName="SHA-512" hashValue="bkntu2UkhxJI+MRLomjZ85FjiIkRDLlcL8dAo4i6AGPg/USJmjMNTG0IinCGxfuHBahnbh/D4244GzPXnhE1qw==" saltValue="AucY02JdMhubfdHjsRxZ2g==" spinCount="100000" sheet="1" formatRows="0"/>
  <mergeCells count="241">
    <mergeCell ref="D74:D75"/>
    <mergeCell ref="D72:D73"/>
    <mergeCell ref="H76:H77"/>
    <mergeCell ref="H74:H75"/>
    <mergeCell ref="C72:C73"/>
    <mergeCell ref="C74:C75"/>
    <mergeCell ref="C76:C77"/>
    <mergeCell ref="E72:E73"/>
    <mergeCell ref="F74:G75"/>
    <mergeCell ref="F76:G77"/>
    <mergeCell ref="E74:E79"/>
    <mergeCell ref="C78:C79"/>
    <mergeCell ref="D78:D79"/>
    <mergeCell ref="D76:D77"/>
    <mergeCell ref="F78:G79"/>
    <mergeCell ref="H72:H73"/>
    <mergeCell ref="F72:G73"/>
    <mergeCell ref="H78:H79"/>
    <mergeCell ref="C62:C63"/>
    <mergeCell ref="C64:C65"/>
    <mergeCell ref="C66:C67"/>
    <mergeCell ref="C68:C69"/>
    <mergeCell ref="C70:C71"/>
    <mergeCell ref="H62:H63"/>
    <mergeCell ref="H64:H65"/>
    <mergeCell ref="H70:H71"/>
    <mergeCell ref="D62:D63"/>
    <mergeCell ref="D64:D65"/>
    <mergeCell ref="D70:D71"/>
    <mergeCell ref="F62:G63"/>
    <mergeCell ref="F64:G65"/>
    <mergeCell ref="F70:G71"/>
    <mergeCell ref="D66:D67"/>
    <mergeCell ref="D68:D69"/>
    <mergeCell ref="H68:H69"/>
    <mergeCell ref="F68:G69"/>
    <mergeCell ref="F66:G67"/>
    <mergeCell ref="E62:E71"/>
    <mergeCell ref="H66:H67"/>
    <mergeCell ref="I66:I67"/>
    <mergeCell ref="F44:G45"/>
    <mergeCell ref="F46:G47"/>
    <mergeCell ref="F48:G49"/>
    <mergeCell ref="F50:G51"/>
    <mergeCell ref="I44:I45"/>
    <mergeCell ref="E61:G61"/>
    <mergeCell ref="H46:H47"/>
    <mergeCell ref="I62:I63"/>
    <mergeCell ref="I70:I71"/>
    <mergeCell ref="I68:I69"/>
    <mergeCell ref="I64:I65"/>
    <mergeCell ref="N71:O71"/>
    <mergeCell ref="N73:O73"/>
    <mergeCell ref="N75:O75"/>
    <mergeCell ref="M74:M79"/>
    <mergeCell ref="M62:M70"/>
    <mergeCell ref="I78:I79"/>
    <mergeCell ref="I76:I77"/>
    <mergeCell ref="N62:O62"/>
    <mergeCell ref="N64:O64"/>
    <mergeCell ref="N77:O77"/>
    <mergeCell ref="N79:O79"/>
    <mergeCell ref="N72:O72"/>
    <mergeCell ref="N74:O74"/>
    <mergeCell ref="N76:O76"/>
    <mergeCell ref="N78:O78"/>
    <mergeCell ref="N63:O63"/>
    <mergeCell ref="N67:O67"/>
    <mergeCell ref="N69:O69"/>
    <mergeCell ref="N66:O66"/>
    <mergeCell ref="N68:O68"/>
    <mergeCell ref="N70:O70"/>
    <mergeCell ref="I72:I73"/>
    <mergeCell ref="I74:I75"/>
    <mergeCell ref="N40:O40"/>
    <mergeCell ref="N39:O39"/>
    <mergeCell ref="N29:O29"/>
    <mergeCell ref="N33:O33"/>
    <mergeCell ref="N48:O48"/>
    <mergeCell ref="N49:O49"/>
    <mergeCell ref="N50:O50"/>
    <mergeCell ref="N51:O51"/>
    <mergeCell ref="C50:C51"/>
    <mergeCell ref="D50:D51"/>
    <mergeCell ref="E44:E51"/>
    <mergeCell ref="C44:C45"/>
    <mergeCell ref="C46:C47"/>
    <mergeCell ref="C48:C49"/>
    <mergeCell ref="N45:O45"/>
    <mergeCell ref="N46:O46"/>
    <mergeCell ref="N47:O47"/>
    <mergeCell ref="H48:H49"/>
    <mergeCell ref="H50:H51"/>
    <mergeCell ref="I50:I51"/>
    <mergeCell ref="I48:I49"/>
    <mergeCell ref="I46:I47"/>
    <mergeCell ref="H44:H45"/>
    <mergeCell ref="N44:O44"/>
    <mergeCell ref="N34:O34"/>
    <mergeCell ref="H31:H32"/>
    <mergeCell ref="N26:O26"/>
    <mergeCell ref="F27:G28"/>
    <mergeCell ref="H27:H28"/>
    <mergeCell ref="I27:I28"/>
    <mergeCell ref="N31:O31"/>
    <mergeCell ref="H35:H36"/>
    <mergeCell ref="I35:I36"/>
    <mergeCell ref="I33:I34"/>
    <mergeCell ref="H33:H34"/>
    <mergeCell ref="N28:O28"/>
    <mergeCell ref="N35:O35"/>
    <mergeCell ref="N36:O36"/>
    <mergeCell ref="N27:O27"/>
    <mergeCell ref="F25:G26"/>
    <mergeCell ref="I25:I26"/>
    <mergeCell ref="N25:O25"/>
    <mergeCell ref="I31:I32"/>
    <mergeCell ref="H29:H30"/>
    <mergeCell ref="I29:I30"/>
    <mergeCell ref="F29:G30"/>
    <mergeCell ref="F31:G32"/>
    <mergeCell ref="N30:O30"/>
    <mergeCell ref="N32:O32"/>
    <mergeCell ref="N19:O19"/>
    <mergeCell ref="N21:O21"/>
    <mergeCell ref="N23:O23"/>
    <mergeCell ref="N24:O24"/>
    <mergeCell ref="N22:O22"/>
    <mergeCell ref="D19:D20"/>
    <mergeCell ref="H19:H20"/>
    <mergeCell ref="I19:I20"/>
    <mergeCell ref="N20:O20"/>
    <mergeCell ref="H23:H24"/>
    <mergeCell ref="I23:I24"/>
    <mergeCell ref="D23:D24"/>
    <mergeCell ref="M12:M13"/>
    <mergeCell ref="N12:O12"/>
    <mergeCell ref="N13:O13"/>
    <mergeCell ref="N14:O14"/>
    <mergeCell ref="N15:O15"/>
    <mergeCell ref="M14:M15"/>
    <mergeCell ref="N7:O7"/>
    <mergeCell ref="M8:M9"/>
    <mergeCell ref="N8:O8"/>
    <mergeCell ref="N9:O9"/>
    <mergeCell ref="M6:M7"/>
    <mergeCell ref="M10:M11"/>
    <mergeCell ref="N6:O6"/>
    <mergeCell ref="N10:O10"/>
    <mergeCell ref="N11:O11"/>
    <mergeCell ref="B2:J2"/>
    <mergeCell ref="C4:I4"/>
    <mergeCell ref="C38:I38"/>
    <mergeCell ref="E5:G5"/>
    <mergeCell ref="C17:I17"/>
    <mergeCell ref="E18:G18"/>
    <mergeCell ref="C6:C7"/>
    <mergeCell ref="B6:B7"/>
    <mergeCell ref="D6:D7"/>
    <mergeCell ref="F6:G7"/>
    <mergeCell ref="D21:D22"/>
    <mergeCell ref="E27:E28"/>
    <mergeCell ref="C27:C28"/>
    <mergeCell ref="D25:D26"/>
    <mergeCell ref="D27:D28"/>
    <mergeCell ref="E25:E26"/>
    <mergeCell ref="F33:G34"/>
    <mergeCell ref="D29:D30"/>
    <mergeCell ref="B8:B9"/>
    <mergeCell ref="B10:B11"/>
    <mergeCell ref="B12:B13"/>
    <mergeCell ref="B14:B15"/>
    <mergeCell ref="C14:C15"/>
    <mergeCell ref="E19:E20"/>
    <mergeCell ref="E21:E22"/>
    <mergeCell ref="E23:E24"/>
    <mergeCell ref="C10:C11"/>
    <mergeCell ref="D8:D9"/>
    <mergeCell ref="D10:D11"/>
    <mergeCell ref="D12:D13"/>
    <mergeCell ref="D14:D15"/>
    <mergeCell ref="E8:E9"/>
    <mergeCell ref="E10:E11"/>
    <mergeCell ref="C8:C9"/>
    <mergeCell ref="H12:H13"/>
    <mergeCell ref="I12:I13"/>
    <mergeCell ref="C29:C30"/>
    <mergeCell ref="H5:I5"/>
    <mergeCell ref="F19:G20"/>
    <mergeCell ref="F23:G24"/>
    <mergeCell ref="F21:G22"/>
    <mergeCell ref="H21:H22"/>
    <mergeCell ref="E6:E7"/>
    <mergeCell ref="F8:G9"/>
    <mergeCell ref="F10:G11"/>
    <mergeCell ref="F12:G13"/>
    <mergeCell ref="F14:G15"/>
    <mergeCell ref="H61:I61"/>
    <mergeCell ref="H6:H7"/>
    <mergeCell ref="I6:I7"/>
    <mergeCell ref="H8:H9"/>
    <mergeCell ref="I8:I9"/>
    <mergeCell ref="H10:H11"/>
    <mergeCell ref="E35:E36"/>
    <mergeCell ref="E29:E30"/>
    <mergeCell ref="E31:E32"/>
    <mergeCell ref="F35:G36"/>
    <mergeCell ref="E39:E40"/>
    <mergeCell ref="F39:G40"/>
    <mergeCell ref="H39:H40"/>
    <mergeCell ref="I39:I40"/>
    <mergeCell ref="C60:I60"/>
    <mergeCell ref="E43:G43"/>
    <mergeCell ref="E53:F53"/>
    <mergeCell ref="D31:D32"/>
    <mergeCell ref="C35:C36"/>
    <mergeCell ref="E12:E13"/>
    <mergeCell ref="I10:I11"/>
    <mergeCell ref="H18:I18"/>
    <mergeCell ref="E14:E15"/>
    <mergeCell ref="D35:D36"/>
    <mergeCell ref="D33:D34"/>
    <mergeCell ref="C12:C13"/>
    <mergeCell ref="C19:C20"/>
    <mergeCell ref="C21:C22"/>
    <mergeCell ref="C23:C24"/>
    <mergeCell ref="C25:C26"/>
    <mergeCell ref="C39:C40"/>
    <mergeCell ref="D39:D40"/>
    <mergeCell ref="D44:D45"/>
    <mergeCell ref="D46:D47"/>
    <mergeCell ref="D48:D49"/>
    <mergeCell ref="H43:I43"/>
    <mergeCell ref="C31:C32"/>
    <mergeCell ref="C33:C34"/>
    <mergeCell ref="E33:E34"/>
    <mergeCell ref="H14:H15"/>
    <mergeCell ref="I14:I15"/>
    <mergeCell ref="H25:H26"/>
    <mergeCell ref="I21:I22"/>
    <mergeCell ref="C42:I42"/>
  </mergeCells>
  <pageMargins left="0.23611111111111099" right="0.23611111111111099" top="0.63124999999999998" bottom="0.31597222222222199" header="0.39374999999999999" footer="7.8472222222222193E-2"/>
  <pageSetup paperSize="9" scale="80" firstPageNumber="0" orientation="portrait" r:id="rId1"/>
  <headerFooter>
    <oddHeader>&amp;L&amp;"-,Standardowy"&amp;A</oddHeader>
    <oddFooter>&amp;L&amp;"-,Standardowy"www.atestgaz.pl&amp;C&amp;G&amp;R&amp;"-,Standardowy"&amp;F R08</oddFooter>
  </headerFooter>
  <rowBreaks count="1" manualBreakCount="1">
    <brk id="58" min="1" max="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89"/>
  <sheetViews>
    <sheetView topLeftCell="XFD1" zoomScaleNormal="100" workbookViewId="0">
      <selection activeCell="A184" sqref="A1:XFD1048576"/>
    </sheetView>
  </sheetViews>
  <sheetFormatPr defaultColWidth="0" defaultRowHeight="12.75"/>
  <cols>
    <col min="1" max="1" width="9.140625" style="102" hidden="1"/>
    <col min="2" max="2" width="17.42578125" style="102" hidden="1"/>
    <col min="3" max="5" width="9.140625" style="102" hidden="1"/>
    <col min="6" max="6" width="44.28515625" style="102" hidden="1"/>
    <col min="7" max="26" width="0" style="102" hidden="1"/>
    <col min="27" max="16384" width="9.140625" style="102" hidden="1"/>
  </cols>
  <sheetData>
    <row r="1" spans="1:26">
      <c r="A1" s="102" t="s">
        <v>280</v>
      </c>
    </row>
    <row r="2" spans="1:26">
      <c r="B2" s="102" t="s">
        <v>162</v>
      </c>
    </row>
    <row r="3" spans="1:26" ht="38.25">
      <c r="B3" s="103" t="s">
        <v>206</v>
      </c>
    </row>
    <row r="4" spans="1:26" ht="51">
      <c r="B4" s="103" t="s">
        <v>513</v>
      </c>
    </row>
    <row r="6" spans="1:26">
      <c r="B6" s="102" t="s">
        <v>514</v>
      </c>
      <c r="D6" s="106">
        <v>43843</v>
      </c>
      <c r="E6" s="103"/>
      <c r="O6" s="103"/>
    </row>
    <row r="7" spans="1:26" ht="13.5" customHeight="1">
      <c r="B7" s="102" t="s">
        <v>515</v>
      </c>
      <c r="D7" s="106">
        <v>43891</v>
      </c>
      <c r="E7" s="103"/>
      <c r="O7" s="103"/>
    </row>
    <row r="8" spans="1:26" ht="25.5" customHeight="1"/>
    <row r="9" spans="1:26">
      <c r="B9" s="102" t="s">
        <v>163</v>
      </c>
      <c r="I9" s="103"/>
      <c r="L9" s="103"/>
      <c r="O9" s="103"/>
    </row>
    <row r="10" spans="1:26" ht="63.75">
      <c r="B10" s="102" t="s">
        <v>164</v>
      </c>
      <c r="C10" s="102" t="s">
        <v>165</v>
      </c>
      <c r="D10" s="102" t="s">
        <v>166</v>
      </c>
      <c r="E10" s="102" t="s">
        <v>167</v>
      </c>
      <c r="F10" s="102" t="s">
        <v>516</v>
      </c>
      <c r="G10" s="102" t="s">
        <v>168</v>
      </c>
      <c r="H10" s="102" t="s">
        <v>169</v>
      </c>
      <c r="I10" s="103" t="s">
        <v>170</v>
      </c>
      <c r="J10" s="102" t="s">
        <v>171</v>
      </c>
      <c r="K10" s="102" t="s">
        <v>172</v>
      </c>
      <c r="L10" s="103" t="s">
        <v>173</v>
      </c>
      <c r="M10" s="102" t="s">
        <v>174</v>
      </c>
      <c r="N10" s="102" t="s">
        <v>175</v>
      </c>
      <c r="O10" s="103" t="s">
        <v>176</v>
      </c>
      <c r="P10" s="102" t="s">
        <v>517</v>
      </c>
      <c r="Q10" s="102" t="s">
        <v>264</v>
      </c>
      <c r="W10" s="102" t="s">
        <v>177</v>
      </c>
      <c r="X10" s="102" t="s">
        <v>178</v>
      </c>
      <c r="Y10" s="102" t="s">
        <v>179</v>
      </c>
      <c r="Z10" s="102" t="s">
        <v>180</v>
      </c>
    </row>
    <row r="11" spans="1:26" ht="12.75" customHeight="1">
      <c r="B11" s="102" t="s">
        <v>181</v>
      </c>
      <c r="C11" s="102" t="s">
        <v>182</v>
      </c>
      <c r="D11" s="102" t="s">
        <v>183</v>
      </c>
      <c r="E11" s="102">
        <v>510</v>
      </c>
      <c r="F11" s="102" t="s">
        <v>44</v>
      </c>
      <c r="G11" s="102" t="s">
        <v>184</v>
      </c>
      <c r="H11" s="102">
        <v>2</v>
      </c>
      <c r="I11" s="103" t="s">
        <v>185</v>
      </c>
      <c r="J11" s="102" t="s">
        <v>518</v>
      </c>
      <c r="K11" s="102" t="s">
        <v>187</v>
      </c>
      <c r="L11" s="103" t="s">
        <v>188</v>
      </c>
      <c r="M11" s="102" t="s">
        <v>519</v>
      </c>
      <c r="P11" s="102" t="s">
        <v>279</v>
      </c>
      <c r="Q11" s="102" t="s">
        <v>184</v>
      </c>
      <c r="R11" s="102" t="s">
        <v>267</v>
      </c>
      <c r="S11" s="102" t="s">
        <v>268</v>
      </c>
      <c r="T11" s="102" t="s">
        <v>269</v>
      </c>
      <c r="X11" s="102" t="s">
        <v>189</v>
      </c>
      <c r="Y11" s="102" t="s">
        <v>190</v>
      </c>
    </row>
    <row r="12" spans="1:26">
      <c r="B12" s="102" t="s">
        <v>191</v>
      </c>
      <c r="C12" s="102" t="s">
        <v>182</v>
      </c>
      <c r="D12" s="102" t="s">
        <v>183</v>
      </c>
      <c r="E12" s="102">
        <v>610</v>
      </c>
      <c r="F12" s="102" t="s">
        <v>44</v>
      </c>
      <c r="J12" s="102" t="s">
        <v>520</v>
      </c>
      <c r="L12" s="103"/>
      <c r="M12" s="102" t="s">
        <v>521</v>
      </c>
      <c r="Q12" s="102" t="s">
        <v>194</v>
      </c>
      <c r="R12" s="102" t="s">
        <v>272</v>
      </c>
      <c r="S12" s="102" t="s">
        <v>192</v>
      </c>
      <c r="U12" s="102" t="s">
        <v>269</v>
      </c>
    </row>
    <row r="13" spans="1:26" ht="12.75" customHeight="1">
      <c r="B13" s="102" t="s">
        <v>193</v>
      </c>
      <c r="C13" s="102" t="s">
        <v>182</v>
      </c>
      <c r="D13" s="102" t="s">
        <v>183</v>
      </c>
      <c r="E13" s="102">
        <v>810</v>
      </c>
      <c r="F13" s="102" t="s">
        <v>44</v>
      </c>
      <c r="L13" s="103"/>
      <c r="M13" s="102" t="s">
        <v>522</v>
      </c>
      <c r="N13" s="102" t="s">
        <v>269</v>
      </c>
      <c r="O13" s="102" t="s">
        <v>269</v>
      </c>
      <c r="R13" s="102" t="s">
        <v>274</v>
      </c>
      <c r="S13" s="102" t="s">
        <v>195</v>
      </c>
      <c r="V13" s="102" t="s">
        <v>269</v>
      </c>
    </row>
    <row r="14" spans="1:26" ht="25.5">
      <c r="B14" s="102" t="s">
        <v>196</v>
      </c>
      <c r="C14" s="102" t="s">
        <v>182</v>
      </c>
      <c r="D14" s="102" t="s">
        <v>197</v>
      </c>
      <c r="E14" s="102">
        <v>1050</v>
      </c>
      <c r="F14" s="102" t="s">
        <v>44</v>
      </c>
      <c r="H14" s="102">
        <v>5</v>
      </c>
      <c r="J14" s="102" t="s">
        <v>198</v>
      </c>
      <c r="L14" s="103" t="s">
        <v>186</v>
      </c>
      <c r="M14" s="102" t="s">
        <v>521</v>
      </c>
      <c r="S14" s="102" t="s">
        <v>268</v>
      </c>
      <c r="T14" s="102" t="s">
        <v>269</v>
      </c>
      <c r="X14" s="102" t="s">
        <v>199</v>
      </c>
      <c r="Y14" s="102" t="s">
        <v>200</v>
      </c>
    </row>
    <row r="15" spans="1:26">
      <c r="B15" s="102" t="s">
        <v>201</v>
      </c>
      <c r="C15" s="102" t="s">
        <v>182</v>
      </c>
      <c r="D15" s="102" t="s">
        <v>197</v>
      </c>
      <c r="E15" s="102">
        <v>1100</v>
      </c>
      <c r="F15" s="102" t="s">
        <v>44</v>
      </c>
      <c r="L15" s="103"/>
      <c r="M15" s="102" t="s">
        <v>521</v>
      </c>
      <c r="O15" s="102" t="s">
        <v>269</v>
      </c>
      <c r="R15" s="102" t="s">
        <v>272</v>
      </c>
      <c r="S15" s="102" t="s">
        <v>275</v>
      </c>
      <c r="U15" s="102" t="s">
        <v>269</v>
      </c>
    </row>
    <row r="16" spans="1:26" ht="12.75" customHeight="1">
      <c r="B16" s="102" t="s">
        <v>202</v>
      </c>
      <c r="C16" s="102" t="s">
        <v>182</v>
      </c>
      <c r="D16" s="102" t="s">
        <v>197</v>
      </c>
      <c r="E16" s="102">
        <v>1250</v>
      </c>
      <c r="F16" s="102" t="s">
        <v>44</v>
      </c>
      <c r="L16" s="103"/>
      <c r="M16" s="102" t="s">
        <v>522</v>
      </c>
      <c r="N16" s="102" t="s">
        <v>269</v>
      </c>
    </row>
    <row r="17" spans="1:26">
      <c r="B17" s="102" t="s">
        <v>203</v>
      </c>
      <c r="C17" s="102" t="s">
        <v>182</v>
      </c>
      <c r="D17" s="102" t="s">
        <v>197</v>
      </c>
      <c r="E17" s="102">
        <v>1400</v>
      </c>
      <c r="F17" s="102" t="s">
        <v>44</v>
      </c>
      <c r="L17" s="103"/>
      <c r="M17" s="102" t="s">
        <v>522</v>
      </c>
      <c r="N17" s="102" t="s">
        <v>269</v>
      </c>
      <c r="O17" s="102" t="s">
        <v>269</v>
      </c>
      <c r="R17" s="102" t="s">
        <v>276</v>
      </c>
      <c r="S17" s="102" t="s">
        <v>277</v>
      </c>
      <c r="V17" s="102" t="s">
        <v>269</v>
      </c>
    </row>
    <row r="18" spans="1:26">
      <c r="B18" s="103" t="s">
        <v>204</v>
      </c>
      <c r="C18" s="102" t="s">
        <v>182</v>
      </c>
      <c r="D18" s="102" t="s">
        <v>197</v>
      </c>
      <c r="E18" s="102">
        <v>950</v>
      </c>
      <c r="F18" s="102" t="s">
        <v>44</v>
      </c>
      <c r="J18" s="102" t="s">
        <v>205</v>
      </c>
      <c r="M18" s="102" t="s">
        <v>519</v>
      </c>
      <c r="Q18" s="102" t="s">
        <v>184</v>
      </c>
    </row>
    <row r="19" spans="1:26" ht="12.75" customHeight="1">
      <c r="B19" s="103"/>
    </row>
    <row r="20" spans="1:26">
      <c r="B20" s="102" t="s">
        <v>523</v>
      </c>
    </row>
    <row r="21" spans="1:26">
      <c r="E21" s="103"/>
      <c r="O21" s="103"/>
    </row>
    <row r="22" spans="1:26" ht="12.75" customHeight="1">
      <c r="B22" s="102" t="s">
        <v>206</v>
      </c>
      <c r="E22" s="103"/>
      <c r="O22" s="103"/>
    </row>
    <row r="23" spans="1:26">
      <c r="B23" s="102" t="s">
        <v>164</v>
      </c>
      <c r="C23" s="102" t="s">
        <v>165</v>
      </c>
      <c r="D23" s="102" t="s">
        <v>166</v>
      </c>
      <c r="E23" s="102" t="s">
        <v>167</v>
      </c>
      <c r="F23" s="102" t="s">
        <v>516</v>
      </c>
      <c r="G23" s="102" t="s">
        <v>168</v>
      </c>
      <c r="H23" s="102" t="s">
        <v>169</v>
      </c>
      <c r="I23" s="102" t="s">
        <v>170</v>
      </c>
      <c r="J23" s="102" t="s">
        <v>171</v>
      </c>
      <c r="K23" s="102" t="s">
        <v>172</v>
      </c>
      <c r="L23" s="102" t="s">
        <v>173</v>
      </c>
      <c r="M23" s="102" t="s">
        <v>174</v>
      </c>
      <c r="N23" s="102" t="s">
        <v>175</v>
      </c>
      <c r="O23" s="102" t="s">
        <v>176</v>
      </c>
      <c r="P23" s="102" t="s">
        <v>517</v>
      </c>
      <c r="Q23" s="102" t="s">
        <v>264</v>
      </c>
      <c r="W23" s="102" t="s">
        <v>177</v>
      </c>
      <c r="X23" s="102" t="s">
        <v>178</v>
      </c>
      <c r="Y23" s="102" t="s">
        <v>179</v>
      </c>
      <c r="Z23" s="102" t="s">
        <v>180</v>
      </c>
    </row>
    <row r="24" spans="1:26">
      <c r="A24" s="103"/>
      <c r="B24" s="102" t="s">
        <v>5</v>
      </c>
      <c r="C24" s="102" t="s">
        <v>207</v>
      </c>
      <c r="D24" s="102" t="s">
        <v>208</v>
      </c>
      <c r="E24" s="102">
        <v>379</v>
      </c>
      <c r="F24" s="102" t="s">
        <v>44</v>
      </c>
      <c r="G24" s="102" t="s">
        <v>209</v>
      </c>
      <c r="H24" s="102">
        <v>13</v>
      </c>
      <c r="I24" s="102" t="s">
        <v>185</v>
      </c>
      <c r="J24" s="102" t="s">
        <v>210</v>
      </c>
      <c r="K24" s="102" t="s">
        <v>187</v>
      </c>
      <c r="O24" s="103"/>
      <c r="P24" s="102" t="s">
        <v>524</v>
      </c>
      <c r="X24" s="102" t="s">
        <v>211</v>
      </c>
      <c r="Y24" s="102" t="s">
        <v>212</v>
      </c>
    </row>
    <row r="25" spans="1:26" ht="51">
      <c r="A25" s="103" t="s">
        <v>37</v>
      </c>
      <c r="B25" s="102" t="s">
        <v>213</v>
      </c>
      <c r="C25" s="102" t="s">
        <v>207</v>
      </c>
      <c r="D25" s="102" t="s">
        <v>214</v>
      </c>
      <c r="E25" s="102">
        <v>794</v>
      </c>
      <c r="F25" s="102" t="s">
        <v>44</v>
      </c>
      <c r="G25" s="102" t="s">
        <v>209</v>
      </c>
      <c r="H25" s="102">
        <v>83</v>
      </c>
      <c r="J25" s="102" t="s">
        <v>210</v>
      </c>
      <c r="K25" s="102" t="s">
        <v>215</v>
      </c>
      <c r="L25" s="102" t="s">
        <v>216</v>
      </c>
      <c r="O25" s="103"/>
      <c r="P25" s="102" t="s">
        <v>524</v>
      </c>
      <c r="X25" s="102" t="s">
        <v>217</v>
      </c>
      <c r="Y25" s="102" t="s">
        <v>218</v>
      </c>
    </row>
    <row r="26" spans="1:26" ht="51">
      <c r="A26" s="103" t="s">
        <v>37</v>
      </c>
      <c r="B26" s="102" t="s">
        <v>219</v>
      </c>
      <c r="C26" s="102" t="s">
        <v>182</v>
      </c>
      <c r="D26" s="102" t="s">
        <v>220</v>
      </c>
      <c r="E26" s="102">
        <v>510</v>
      </c>
      <c r="F26" s="102" t="s">
        <v>44</v>
      </c>
      <c r="G26" s="102" t="s">
        <v>184</v>
      </c>
      <c r="H26" s="102">
        <v>2</v>
      </c>
      <c r="I26" s="103"/>
      <c r="J26" s="102" t="s">
        <v>520</v>
      </c>
      <c r="K26" s="102" t="s">
        <v>187</v>
      </c>
      <c r="L26" s="102" t="s">
        <v>188</v>
      </c>
      <c r="O26" s="103"/>
      <c r="P26" s="102" t="s">
        <v>279</v>
      </c>
      <c r="X26" s="102" t="s">
        <v>189</v>
      </c>
      <c r="Y26" s="102" t="s">
        <v>221</v>
      </c>
    </row>
    <row r="27" spans="1:26" ht="25.5">
      <c r="A27" s="103" t="s">
        <v>35</v>
      </c>
      <c r="B27" s="102" t="s">
        <v>222</v>
      </c>
      <c r="C27" s="102" t="s">
        <v>182</v>
      </c>
      <c r="D27" s="102" t="s">
        <v>220</v>
      </c>
      <c r="E27" s="102">
        <v>610</v>
      </c>
      <c r="F27" s="102" t="s">
        <v>44</v>
      </c>
      <c r="G27" s="102" t="s">
        <v>184</v>
      </c>
      <c r="I27" s="103"/>
      <c r="O27" s="103" t="s">
        <v>269</v>
      </c>
    </row>
    <row r="28" spans="1:26" ht="25.5">
      <c r="A28" s="103" t="s">
        <v>35</v>
      </c>
      <c r="B28" s="102" t="s">
        <v>223</v>
      </c>
      <c r="C28" s="102" t="s">
        <v>182</v>
      </c>
      <c r="D28" s="102" t="s">
        <v>197</v>
      </c>
      <c r="E28" s="102">
        <v>950</v>
      </c>
      <c r="F28" s="102" t="s">
        <v>44</v>
      </c>
      <c r="G28" s="102" t="s">
        <v>184</v>
      </c>
      <c r="H28" s="102">
        <v>5</v>
      </c>
      <c r="J28" s="102" t="s">
        <v>198</v>
      </c>
      <c r="L28" s="102" t="s">
        <v>186</v>
      </c>
      <c r="X28" s="102" t="s">
        <v>199</v>
      </c>
      <c r="Y28" s="102" t="s">
        <v>224</v>
      </c>
    </row>
    <row r="29" spans="1:26" ht="25.5">
      <c r="A29" s="103" t="s">
        <v>35</v>
      </c>
      <c r="B29" s="102" t="s">
        <v>225</v>
      </c>
      <c r="C29" s="102" t="s">
        <v>182</v>
      </c>
      <c r="D29" s="102" t="s">
        <v>197</v>
      </c>
      <c r="E29" s="102">
        <v>1050</v>
      </c>
      <c r="F29" s="102" t="s">
        <v>44</v>
      </c>
      <c r="G29" s="102" t="s">
        <v>184</v>
      </c>
      <c r="O29" s="102" t="s">
        <v>269</v>
      </c>
    </row>
    <row r="30" spans="1:26" ht="25.5">
      <c r="A30" s="103" t="s">
        <v>35</v>
      </c>
      <c r="B30" s="102" t="s">
        <v>60</v>
      </c>
      <c r="C30" s="102" t="s">
        <v>182</v>
      </c>
      <c r="D30" s="102" t="s">
        <v>226</v>
      </c>
      <c r="E30" s="102">
        <v>649</v>
      </c>
      <c r="F30" s="102" t="s">
        <v>44</v>
      </c>
      <c r="G30" s="102" t="s">
        <v>184</v>
      </c>
      <c r="H30" s="102">
        <v>13</v>
      </c>
      <c r="J30" s="102" t="s">
        <v>210</v>
      </c>
      <c r="W30" s="102" t="s">
        <v>227</v>
      </c>
      <c r="X30" s="102" t="s">
        <v>211</v>
      </c>
      <c r="Y30" s="102" t="s">
        <v>212</v>
      </c>
    </row>
    <row r="31" spans="1:26" ht="25.5">
      <c r="A31" s="103" t="s">
        <v>35</v>
      </c>
      <c r="B31" s="102" t="s">
        <v>59</v>
      </c>
      <c r="C31" s="102" t="s">
        <v>182</v>
      </c>
      <c r="D31" s="102" t="s">
        <v>228</v>
      </c>
      <c r="E31" s="102">
        <v>539</v>
      </c>
      <c r="F31" s="102" t="s">
        <v>44</v>
      </c>
      <c r="G31" s="102" t="s">
        <v>209</v>
      </c>
    </row>
    <row r="32" spans="1:26" ht="25.5">
      <c r="A32" s="103" t="s">
        <v>35</v>
      </c>
      <c r="B32" s="102" t="s">
        <v>229</v>
      </c>
      <c r="C32" s="102" t="s">
        <v>182</v>
      </c>
      <c r="D32" s="102" t="s">
        <v>230</v>
      </c>
      <c r="E32" s="102">
        <v>1061</v>
      </c>
      <c r="F32" s="102" t="s">
        <v>44</v>
      </c>
      <c r="G32" s="102" t="s">
        <v>184</v>
      </c>
      <c r="H32" s="102">
        <v>83</v>
      </c>
      <c r="K32" s="102" t="s">
        <v>215</v>
      </c>
      <c r="L32" s="102" t="s">
        <v>216</v>
      </c>
      <c r="W32" s="102" t="s">
        <v>227</v>
      </c>
      <c r="X32" s="102" t="s">
        <v>217</v>
      </c>
      <c r="Y32" s="102" t="s">
        <v>218</v>
      </c>
    </row>
    <row r="33" spans="1:26" ht="25.5">
      <c r="A33" s="103" t="s">
        <v>35</v>
      </c>
      <c r="B33" s="102" t="s">
        <v>231</v>
      </c>
      <c r="C33" s="102" t="s">
        <v>182</v>
      </c>
      <c r="D33" s="102" t="s">
        <v>232</v>
      </c>
      <c r="E33" s="102">
        <v>948</v>
      </c>
      <c r="F33" s="102" t="s">
        <v>44</v>
      </c>
      <c r="G33" s="102" t="s">
        <v>209</v>
      </c>
    </row>
    <row r="34" spans="1:26" ht="25.5">
      <c r="A34" s="103" t="s">
        <v>35</v>
      </c>
    </row>
    <row r="35" spans="1:26">
      <c r="B35" s="102" t="s">
        <v>233</v>
      </c>
    </row>
    <row r="37" spans="1:26">
      <c r="B37" s="102" t="s">
        <v>234</v>
      </c>
    </row>
    <row r="38" spans="1:26" ht="25.5" customHeight="1">
      <c r="B38" s="102" t="s">
        <v>164</v>
      </c>
      <c r="C38" s="102" t="s">
        <v>165</v>
      </c>
      <c r="D38" s="102" t="s">
        <v>166</v>
      </c>
      <c r="E38" s="103" t="s">
        <v>167</v>
      </c>
      <c r="F38" s="102" t="s">
        <v>516</v>
      </c>
      <c r="G38" s="102" t="s">
        <v>168</v>
      </c>
      <c r="H38" s="102" t="s">
        <v>169</v>
      </c>
      <c r="I38" s="102" t="s">
        <v>170</v>
      </c>
      <c r="J38" s="102" t="s">
        <v>171</v>
      </c>
      <c r="K38" s="102" t="s">
        <v>172</v>
      </c>
      <c r="L38" s="102" t="s">
        <v>173</v>
      </c>
      <c r="M38" s="102" t="s">
        <v>174</v>
      </c>
      <c r="N38" s="102" t="s">
        <v>175</v>
      </c>
      <c r="O38" s="103" t="s">
        <v>176</v>
      </c>
      <c r="P38" s="102" t="s">
        <v>517</v>
      </c>
      <c r="Q38" s="102" t="s">
        <v>264</v>
      </c>
      <c r="W38" s="102" t="s">
        <v>177</v>
      </c>
      <c r="X38" s="102" t="s">
        <v>178</v>
      </c>
      <c r="Y38" s="102" t="s">
        <v>179</v>
      </c>
      <c r="Z38" s="102" t="s">
        <v>180</v>
      </c>
    </row>
    <row r="39" spans="1:26">
      <c r="B39" s="102" t="s">
        <v>6</v>
      </c>
      <c r="C39" s="102" t="s">
        <v>182</v>
      </c>
      <c r="D39" s="102" t="s">
        <v>235</v>
      </c>
      <c r="E39" s="103">
        <v>780</v>
      </c>
      <c r="F39" s="102" t="s">
        <v>44</v>
      </c>
      <c r="G39" s="102" t="s">
        <v>236</v>
      </c>
      <c r="H39" s="102">
        <v>504</v>
      </c>
      <c r="I39" s="102" t="s">
        <v>237</v>
      </c>
      <c r="J39" s="102" t="s">
        <v>238</v>
      </c>
      <c r="K39" s="102" t="s">
        <v>239</v>
      </c>
      <c r="L39" s="102" t="s">
        <v>240</v>
      </c>
      <c r="M39" s="102" t="s">
        <v>241</v>
      </c>
      <c r="O39" s="103"/>
      <c r="P39" s="102" t="s">
        <v>524</v>
      </c>
      <c r="X39" s="102" t="s">
        <v>242</v>
      </c>
      <c r="Y39" s="102" t="s">
        <v>243</v>
      </c>
    </row>
    <row r="40" spans="1:26">
      <c r="B40" s="102" t="s">
        <v>46</v>
      </c>
      <c r="C40" s="102" t="s">
        <v>182</v>
      </c>
      <c r="D40" s="102" t="s">
        <v>244</v>
      </c>
      <c r="E40" s="102">
        <v>929</v>
      </c>
      <c r="F40" s="102" t="s">
        <v>44</v>
      </c>
      <c r="G40" s="102" t="s">
        <v>236</v>
      </c>
      <c r="P40" s="102" t="s">
        <v>279</v>
      </c>
    </row>
    <row r="41" spans="1:26" ht="12.75" customHeight="1">
      <c r="B41" s="102" t="s">
        <v>245</v>
      </c>
      <c r="C41" s="102" t="s">
        <v>182</v>
      </c>
      <c r="D41" s="102" t="s">
        <v>246</v>
      </c>
      <c r="E41" s="102">
        <v>1041</v>
      </c>
      <c r="F41" s="102" t="s">
        <v>44</v>
      </c>
      <c r="G41" s="102" t="s">
        <v>184</v>
      </c>
      <c r="O41" s="103"/>
      <c r="W41" s="102" t="s">
        <v>525</v>
      </c>
    </row>
    <row r="42" spans="1:26">
      <c r="A42" s="102" t="s">
        <v>65</v>
      </c>
      <c r="B42" s="102" t="s">
        <v>247</v>
      </c>
      <c r="C42" s="102" t="s">
        <v>182</v>
      </c>
      <c r="D42" s="102" t="s">
        <v>248</v>
      </c>
      <c r="E42" s="102">
        <v>1290</v>
      </c>
      <c r="F42" s="102" t="s">
        <v>44</v>
      </c>
      <c r="O42" s="103"/>
      <c r="W42" s="102" t="s">
        <v>249</v>
      </c>
    </row>
    <row r="43" spans="1:26">
      <c r="B43" s="102" t="s">
        <v>250</v>
      </c>
      <c r="C43" s="102" t="s">
        <v>182</v>
      </c>
      <c r="D43" s="102" t="s">
        <v>251</v>
      </c>
      <c r="E43" s="102">
        <v>1640</v>
      </c>
      <c r="F43" s="102" t="s">
        <v>44</v>
      </c>
      <c r="V43" s="103"/>
      <c r="W43" s="102" t="s">
        <v>252</v>
      </c>
    </row>
    <row r="44" spans="1:26" ht="12.75" customHeight="1">
      <c r="B44" s="102" t="s">
        <v>54</v>
      </c>
      <c r="C44" s="102" t="s">
        <v>182</v>
      </c>
      <c r="D44" s="102" t="s">
        <v>253</v>
      </c>
      <c r="E44" s="102">
        <v>1076</v>
      </c>
      <c r="F44" s="102" t="s">
        <v>44</v>
      </c>
      <c r="V44" s="103"/>
      <c r="W44" s="102" t="s">
        <v>254</v>
      </c>
    </row>
    <row r="45" spans="1:26">
      <c r="B45" s="102" t="s">
        <v>47</v>
      </c>
      <c r="C45" s="102" t="s">
        <v>182</v>
      </c>
      <c r="D45" s="102" t="s">
        <v>255</v>
      </c>
      <c r="E45" s="102">
        <v>1124</v>
      </c>
      <c r="F45" s="102" t="s">
        <v>44</v>
      </c>
      <c r="W45" s="102" t="s">
        <v>256</v>
      </c>
    </row>
    <row r="46" spans="1:26">
      <c r="B46" s="102" t="s">
        <v>49</v>
      </c>
      <c r="C46" s="102" t="s">
        <v>182</v>
      </c>
      <c r="D46" s="102" t="s">
        <v>257</v>
      </c>
      <c r="E46" s="102">
        <v>1168</v>
      </c>
      <c r="F46" s="102" t="s">
        <v>44</v>
      </c>
      <c r="W46" s="102" t="s">
        <v>258</v>
      </c>
    </row>
    <row r="47" spans="1:26">
      <c r="B47" s="102" t="s">
        <v>259</v>
      </c>
      <c r="C47" s="102" t="s">
        <v>182</v>
      </c>
      <c r="D47" s="102" t="s">
        <v>260</v>
      </c>
      <c r="E47" s="102">
        <v>1479</v>
      </c>
      <c r="F47" s="102" t="s">
        <v>44</v>
      </c>
      <c r="W47" s="102" t="s">
        <v>261</v>
      </c>
    </row>
    <row r="48" spans="1:26">
      <c r="B48" s="102" t="s">
        <v>48</v>
      </c>
      <c r="C48" s="102" t="s">
        <v>182</v>
      </c>
      <c r="D48" s="102" t="s">
        <v>262</v>
      </c>
      <c r="E48" s="102">
        <v>1390</v>
      </c>
      <c r="F48" s="102" t="s">
        <v>44</v>
      </c>
      <c r="G48" s="102" t="s">
        <v>209</v>
      </c>
      <c r="W48" s="102" t="s">
        <v>263</v>
      </c>
    </row>
    <row r="50" spans="2:14">
      <c r="B50" s="102" t="s">
        <v>526</v>
      </c>
    </row>
    <row r="52" spans="2:14" s="107" customFormat="1"/>
    <row r="56" spans="2:14">
      <c r="B56" s="102" t="s">
        <v>527</v>
      </c>
      <c r="C56" s="102" t="s">
        <v>165</v>
      </c>
      <c r="D56" s="102" t="s">
        <v>166</v>
      </c>
      <c r="E56" s="102" t="s">
        <v>167</v>
      </c>
      <c r="F56" s="102" t="s">
        <v>516</v>
      </c>
      <c r="G56" s="102" t="s">
        <v>528</v>
      </c>
      <c r="H56" s="102" t="s">
        <v>168</v>
      </c>
      <c r="I56" s="102" t="s">
        <v>529</v>
      </c>
      <c r="J56" s="102" t="s">
        <v>530</v>
      </c>
      <c r="K56" s="102" t="s">
        <v>177</v>
      </c>
      <c r="L56" s="102" t="s">
        <v>282</v>
      </c>
      <c r="M56" s="102" t="s">
        <v>283</v>
      </c>
      <c r="N56" s="102" t="s">
        <v>284</v>
      </c>
    </row>
    <row r="57" spans="2:14">
      <c r="B57" s="102" t="s">
        <v>531</v>
      </c>
    </row>
    <row r="58" spans="2:14">
      <c r="B58" s="102" t="s">
        <v>290</v>
      </c>
      <c r="C58" s="102" t="s">
        <v>286</v>
      </c>
      <c r="D58" s="102" t="s">
        <v>291</v>
      </c>
      <c r="E58" s="102">
        <v>608</v>
      </c>
      <c r="F58" s="102" t="s">
        <v>44</v>
      </c>
      <c r="G58" s="102" t="s">
        <v>532</v>
      </c>
      <c r="H58" s="102" t="s">
        <v>533</v>
      </c>
      <c r="I58" s="102" t="s">
        <v>534</v>
      </c>
      <c r="J58" s="102" t="s">
        <v>535</v>
      </c>
      <c r="K58" s="102" t="s">
        <v>536</v>
      </c>
      <c r="L58" s="102" t="s">
        <v>292</v>
      </c>
      <c r="M58" s="102" t="s">
        <v>293</v>
      </c>
    </row>
    <row r="59" spans="2:14">
      <c r="B59" s="102" t="s">
        <v>0</v>
      </c>
      <c r="C59" s="102" t="s">
        <v>286</v>
      </c>
      <c r="D59" s="102" t="s">
        <v>294</v>
      </c>
      <c r="E59" s="102">
        <v>345</v>
      </c>
      <c r="F59" s="102" t="s">
        <v>44</v>
      </c>
      <c r="G59" s="102" t="s">
        <v>537</v>
      </c>
      <c r="H59" s="102" t="s">
        <v>533</v>
      </c>
      <c r="I59" s="102" t="s">
        <v>534</v>
      </c>
      <c r="J59" s="102" t="s">
        <v>535</v>
      </c>
      <c r="K59" s="102" t="s">
        <v>538</v>
      </c>
      <c r="L59" s="102" t="s">
        <v>295</v>
      </c>
      <c r="M59" s="102" t="s">
        <v>296</v>
      </c>
    </row>
    <row r="60" spans="2:14">
      <c r="B60" s="102" t="s">
        <v>1</v>
      </c>
      <c r="C60" s="102" t="s">
        <v>286</v>
      </c>
      <c r="D60" s="102" t="s">
        <v>297</v>
      </c>
      <c r="E60" s="102">
        <v>345</v>
      </c>
      <c r="F60" s="102" t="s">
        <v>44</v>
      </c>
      <c r="G60" s="102" t="s">
        <v>539</v>
      </c>
      <c r="H60" s="102" t="s">
        <v>533</v>
      </c>
      <c r="I60" s="102" t="s">
        <v>534</v>
      </c>
      <c r="J60" s="102" t="s">
        <v>535</v>
      </c>
      <c r="K60" s="102" t="s">
        <v>549</v>
      </c>
      <c r="L60" s="102" t="s">
        <v>298</v>
      </c>
      <c r="M60" s="102" t="s">
        <v>299</v>
      </c>
    </row>
    <row r="61" spans="2:14" ht="13.5" customHeight="1">
      <c r="B61" s="102" t="s">
        <v>285</v>
      </c>
      <c r="C61" s="102" t="s">
        <v>286</v>
      </c>
      <c r="D61" s="102" t="s">
        <v>287</v>
      </c>
      <c r="E61" s="102">
        <v>497</v>
      </c>
      <c r="F61" s="102" t="s">
        <v>44</v>
      </c>
      <c r="G61" s="102" t="s">
        <v>540</v>
      </c>
      <c r="H61" s="102" t="s">
        <v>533</v>
      </c>
      <c r="I61" s="102" t="s">
        <v>534</v>
      </c>
      <c r="J61" s="102" t="s">
        <v>535</v>
      </c>
      <c r="K61" s="102" t="s">
        <v>550</v>
      </c>
      <c r="L61" s="102" t="s">
        <v>288</v>
      </c>
      <c r="M61" s="102" t="s">
        <v>289</v>
      </c>
    </row>
    <row r="63" spans="2:14">
      <c r="B63" s="102" t="s">
        <v>541</v>
      </c>
    </row>
    <row r="64" spans="2:14">
      <c r="B64" s="102" t="s">
        <v>2</v>
      </c>
      <c r="C64" s="102" t="s">
        <v>286</v>
      </c>
      <c r="D64" s="102" t="s">
        <v>300</v>
      </c>
      <c r="E64" s="102">
        <v>366</v>
      </c>
      <c r="F64" s="102" t="s">
        <v>44</v>
      </c>
      <c r="G64" s="102" t="s">
        <v>537</v>
      </c>
      <c r="H64" s="102" t="s">
        <v>542</v>
      </c>
      <c r="I64" s="102" t="s">
        <v>534</v>
      </c>
      <c r="J64" s="102" t="s">
        <v>535</v>
      </c>
      <c r="K64" s="102" t="s">
        <v>543</v>
      </c>
      <c r="L64" s="102" t="s">
        <v>301</v>
      </c>
      <c r="M64" s="102" t="s">
        <v>302</v>
      </c>
    </row>
    <row r="65" spans="1:13">
      <c r="B65" s="102" t="s">
        <v>3</v>
      </c>
      <c r="C65" s="102" t="s">
        <v>286</v>
      </c>
      <c r="D65" s="102" t="s">
        <v>303</v>
      </c>
      <c r="E65" s="102">
        <v>366</v>
      </c>
      <c r="F65" s="102" t="s">
        <v>44</v>
      </c>
      <c r="G65" s="102" t="s">
        <v>539</v>
      </c>
      <c r="H65" s="102" t="s">
        <v>542</v>
      </c>
      <c r="I65" s="102" t="s">
        <v>534</v>
      </c>
      <c r="J65" s="102" t="s">
        <v>535</v>
      </c>
      <c r="K65" s="102" t="s">
        <v>549</v>
      </c>
      <c r="L65" s="102" t="s">
        <v>304</v>
      </c>
      <c r="M65" s="102" t="s">
        <v>305</v>
      </c>
    </row>
    <row r="66" spans="1:13" ht="12.75" customHeight="1">
      <c r="B66" s="102" t="s">
        <v>4</v>
      </c>
      <c r="C66" s="102" t="s">
        <v>286</v>
      </c>
      <c r="D66" s="102" t="s">
        <v>306</v>
      </c>
      <c r="E66" s="102">
        <v>366</v>
      </c>
      <c r="F66" s="102" t="s">
        <v>44</v>
      </c>
      <c r="G66" s="102" t="s">
        <v>539</v>
      </c>
      <c r="H66" s="102" t="s">
        <v>551</v>
      </c>
      <c r="I66" s="102" t="s">
        <v>552</v>
      </c>
      <c r="J66" s="102" t="s">
        <v>535</v>
      </c>
      <c r="K66" s="102" t="s">
        <v>553</v>
      </c>
      <c r="L66" s="102" t="s">
        <v>307</v>
      </c>
      <c r="M66" s="102" t="s">
        <v>308</v>
      </c>
    </row>
    <row r="67" spans="1:13">
      <c r="B67" s="102" t="s">
        <v>309</v>
      </c>
      <c r="C67" s="102" t="s">
        <v>286</v>
      </c>
      <c r="D67" s="102" t="s">
        <v>310</v>
      </c>
      <c r="E67" s="102">
        <v>657</v>
      </c>
      <c r="F67" s="102" t="s">
        <v>44</v>
      </c>
      <c r="G67" s="102" t="s">
        <v>544</v>
      </c>
      <c r="H67" s="102" t="s">
        <v>542</v>
      </c>
      <c r="I67" s="102" t="s">
        <v>534</v>
      </c>
      <c r="J67" s="102" t="s">
        <v>535</v>
      </c>
      <c r="K67" s="102" t="s">
        <v>536</v>
      </c>
      <c r="L67" s="102" t="s">
        <v>301</v>
      </c>
      <c r="M67" s="102" t="s">
        <v>302</v>
      </c>
    </row>
    <row r="68" spans="1:13">
      <c r="B68" s="102" t="s">
        <v>311</v>
      </c>
      <c r="C68" s="102" t="s">
        <v>286</v>
      </c>
      <c r="D68" s="102" t="s">
        <v>312</v>
      </c>
      <c r="E68" s="102">
        <v>497</v>
      </c>
      <c r="F68" s="102" t="s">
        <v>44</v>
      </c>
      <c r="G68" s="102" t="s">
        <v>540</v>
      </c>
      <c r="H68" s="102" t="s">
        <v>542</v>
      </c>
      <c r="I68" s="102" t="s">
        <v>534</v>
      </c>
      <c r="J68" s="102" t="s">
        <v>535</v>
      </c>
      <c r="K68" s="102" t="s">
        <v>550</v>
      </c>
      <c r="L68" s="102" t="s">
        <v>313</v>
      </c>
      <c r="M68" s="102" t="s">
        <v>314</v>
      </c>
    </row>
    <row r="69" spans="1:13">
      <c r="B69" s="102" t="s">
        <v>545</v>
      </c>
      <c r="C69" s="102" t="s">
        <v>286</v>
      </c>
      <c r="D69" s="102" t="s">
        <v>546</v>
      </c>
      <c r="E69" s="102">
        <v>587</v>
      </c>
      <c r="F69" s="102" t="s">
        <v>44</v>
      </c>
      <c r="G69" s="102" t="s">
        <v>547</v>
      </c>
      <c r="H69" s="102" t="s">
        <v>542</v>
      </c>
      <c r="I69" s="102" t="s">
        <v>534</v>
      </c>
      <c r="J69" s="102" t="s">
        <v>535</v>
      </c>
      <c r="K69" s="102" t="s">
        <v>548</v>
      </c>
      <c r="L69" s="102" t="s">
        <v>313</v>
      </c>
      <c r="M69" s="102" t="s">
        <v>314</v>
      </c>
    </row>
    <row r="74" spans="1:13" s="107" customFormat="1"/>
    <row r="75" spans="1:13">
      <c r="B75" s="102" t="s">
        <v>162</v>
      </c>
      <c r="K75" s="102" t="s">
        <v>284</v>
      </c>
    </row>
    <row r="76" spans="1:13">
      <c r="B76" s="102" t="s">
        <v>873</v>
      </c>
    </row>
    <row r="77" spans="1:13" ht="51">
      <c r="A77" s="103"/>
      <c r="B77" s="103" t="s">
        <v>513</v>
      </c>
    </row>
    <row r="79" spans="1:13">
      <c r="B79" s="102" t="s">
        <v>514</v>
      </c>
      <c r="D79" s="106">
        <v>43843</v>
      </c>
    </row>
    <row r="80" spans="1:13">
      <c r="B80" s="102" t="s">
        <v>515</v>
      </c>
      <c r="D80" s="106">
        <v>43891</v>
      </c>
    </row>
    <row r="81" spans="1:11">
      <c r="F81" s="103"/>
      <c r="G81" s="106"/>
    </row>
    <row r="82" spans="1:11">
      <c r="B82" s="102" t="s">
        <v>430</v>
      </c>
      <c r="F82" s="103"/>
      <c r="G82" s="101"/>
    </row>
    <row r="83" spans="1:11">
      <c r="B83" s="102" t="s">
        <v>527</v>
      </c>
      <c r="C83" s="102" t="s">
        <v>165</v>
      </c>
      <c r="D83" s="102" t="s">
        <v>166</v>
      </c>
      <c r="E83" s="102" t="s">
        <v>167</v>
      </c>
      <c r="F83" s="103" t="s">
        <v>516</v>
      </c>
      <c r="G83" s="101" t="s">
        <v>281</v>
      </c>
      <c r="H83" s="102" t="s">
        <v>554</v>
      </c>
      <c r="I83" s="102" t="s">
        <v>555</v>
      </c>
      <c r="J83" s="102" t="s">
        <v>284</v>
      </c>
    </row>
    <row r="84" spans="1:11">
      <c r="B84" s="102" t="s">
        <v>431</v>
      </c>
      <c r="C84" s="102" t="s">
        <v>207</v>
      </c>
      <c r="D84" s="102" t="s">
        <v>432</v>
      </c>
      <c r="E84" s="102">
        <v>62</v>
      </c>
      <c r="F84" s="103" t="s">
        <v>44</v>
      </c>
      <c r="G84" s="101" t="s">
        <v>433</v>
      </c>
      <c r="I84" s="102" t="s">
        <v>556</v>
      </c>
    </row>
    <row r="85" spans="1:11">
      <c r="B85" s="102" t="s">
        <v>434</v>
      </c>
      <c r="C85" s="102" t="s">
        <v>435</v>
      </c>
      <c r="D85" s="102" t="s">
        <v>436</v>
      </c>
      <c r="E85" s="102">
        <v>330</v>
      </c>
      <c r="F85" s="102" t="s">
        <v>44</v>
      </c>
      <c r="G85" s="101"/>
      <c r="I85" s="102" t="s">
        <v>557</v>
      </c>
    </row>
    <row r="86" spans="1:11">
      <c r="B86" s="102" t="s">
        <v>437</v>
      </c>
      <c r="C86" s="102" t="s">
        <v>207</v>
      </c>
      <c r="D86" s="102" t="s">
        <v>438</v>
      </c>
      <c r="E86" s="102">
        <v>367</v>
      </c>
      <c r="F86" s="102" t="s">
        <v>44</v>
      </c>
      <c r="G86" s="101" t="s">
        <v>439</v>
      </c>
      <c r="I86" s="102" t="s">
        <v>558</v>
      </c>
    </row>
    <row r="87" spans="1:11">
      <c r="B87" s="102" t="s">
        <v>440</v>
      </c>
      <c r="C87" s="102" t="s">
        <v>559</v>
      </c>
      <c r="D87" s="102" t="s">
        <v>440</v>
      </c>
      <c r="E87" s="102">
        <v>150</v>
      </c>
      <c r="F87" s="102" t="s">
        <v>44</v>
      </c>
      <c r="G87" s="102" t="s">
        <v>441</v>
      </c>
    </row>
    <row r="88" spans="1:11">
      <c r="B88" s="102" t="s">
        <v>442</v>
      </c>
      <c r="C88" s="102" t="s">
        <v>207</v>
      </c>
      <c r="D88" s="102" t="s">
        <v>443</v>
      </c>
      <c r="E88" s="102">
        <v>625</v>
      </c>
      <c r="F88" s="102" t="s">
        <v>44</v>
      </c>
      <c r="G88" s="101" t="s">
        <v>444</v>
      </c>
      <c r="K88" s="102" t="s">
        <v>284</v>
      </c>
    </row>
    <row r="89" spans="1:11">
      <c r="B89" s="102" t="s">
        <v>445</v>
      </c>
      <c r="C89" s="102" t="s">
        <v>559</v>
      </c>
      <c r="D89" s="102" t="s">
        <v>446</v>
      </c>
      <c r="E89" s="102">
        <v>1575</v>
      </c>
      <c r="F89" s="102" t="s">
        <v>44</v>
      </c>
      <c r="G89" s="101" t="s">
        <v>447</v>
      </c>
    </row>
    <row r="90" spans="1:11">
      <c r="B90" s="102" t="s">
        <v>448</v>
      </c>
      <c r="C90" s="102" t="s">
        <v>207</v>
      </c>
      <c r="D90" s="102" t="s">
        <v>449</v>
      </c>
      <c r="E90" s="102">
        <v>85</v>
      </c>
      <c r="F90" s="102" t="s">
        <v>44</v>
      </c>
      <c r="G90" s="101"/>
    </row>
    <row r="91" spans="1:11">
      <c r="B91" s="102" t="s">
        <v>560</v>
      </c>
      <c r="C91" s="102" t="s">
        <v>207</v>
      </c>
      <c r="D91" s="102" t="s">
        <v>561</v>
      </c>
      <c r="E91" s="102">
        <v>719</v>
      </c>
      <c r="F91" s="102" t="s">
        <v>44</v>
      </c>
      <c r="G91" s="101" t="s">
        <v>874</v>
      </c>
      <c r="I91" s="102" t="s">
        <v>562</v>
      </c>
    </row>
    <row r="92" spans="1:11">
      <c r="B92" s="102" t="s">
        <v>563</v>
      </c>
      <c r="C92" s="102" t="s">
        <v>207</v>
      </c>
      <c r="D92" s="102" t="s">
        <v>561</v>
      </c>
      <c r="E92" s="102">
        <v>627</v>
      </c>
      <c r="F92" s="103" t="s">
        <v>44</v>
      </c>
      <c r="G92" s="102" t="s">
        <v>875</v>
      </c>
    </row>
    <row r="93" spans="1:11">
      <c r="A93" s="103"/>
      <c r="B93" s="103"/>
    </row>
    <row r="95" spans="1:11">
      <c r="B95" s="102" t="s">
        <v>450</v>
      </c>
    </row>
    <row r="96" spans="1:11">
      <c r="B96" s="102" t="s">
        <v>164</v>
      </c>
      <c r="C96" s="102" t="s">
        <v>165</v>
      </c>
      <c r="D96" s="102" t="s">
        <v>166</v>
      </c>
      <c r="E96" s="102" t="s">
        <v>876</v>
      </c>
      <c r="F96" s="102" t="s">
        <v>516</v>
      </c>
      <c r="G96" s="102" t="s">
        <v>281</v>
      </c>
      <c r="H96" s="102" t="s">
        <v>282</v>
      </c>
      <c r="I96" s="102" t="s">
        <v>555</v>
      </c>
      <c r="J96" s="102" t="s">
        <v>284</v>
      </c>
    </row>
    <row r="97" spans="1:11">
      <c r="B97" s="102" t="s">
        <v>451</v>
      </c>
      <c r="C97" s="102" t="s">
        <v>452</v>
      </c>
      <c r="D97" s="102" t="s">
        <v>451</v>
      </c>
      <c r="E97" s="102">
        <v>93</v>
      </c>
      <c r="F97" s="102" t="s">
        <v>44</v>
      </c>
      <c r="G97" s="102" t="s">
        <v>564</v>
      </c>
    </row>
    <row r="98" spans="1:11">
      <c r="B98" s="102" t="s">
        <v>453</v>
      </c>
      <c r="C98" s="102" t="s">
        <v>452</v>
      </c>
      <c r="D98" s="102" t="s">
        <v>453</v>
      </c>
      <c r="E98" s="102">
        <v>83</v>
      </c>
      <c r="F98" s="102" t="s">
        <v>44</v>
      </c>
      <c r="G98" s="102" t="s">
        <v>565</v>
      </c>
    </row>
    <row r="99" spans="1:11">
      <c r="B99" s="102" t="s">
        <v>454</v>
      </c>
      <c r="C99" s="102" t="s">
        <v>452</v>
      </c>
      <c r="D99" s="102" t="s">
        <v>455</v>
      </c>
      <c r="E99" s="102">
        <v>350</v>
      </c>
      <c r="F99" s="102" t="s">
        <v>44</v>
      </c>
      <c r="G99" s="102" t="s">
        <v>566</v>
      </c>
    </row>
    <row r="100" spans="1:11">
      <c r="A100" s="103"/>
      <c r="B100" s="103" t="s">
        <v>456</v>
      </c>
      <c r="C100" s="102" t="s">
        <v>452</v>
      </c>
      <c r="D100" s="102" t="s">
        <v>457</v>
      </c>
      <c r="E100" s="102">
        <v>450</v>
      </c>
      <c r="F100" s="102" t="s">
        <v>44</v>
      </c>
      <c r="G100" s="102" t="s">
        <v>564</v>
      </c>
      <c r="K100" s="102" t="s">
        <v>284</v>
      </c>
    </row>
    <row r="101" spans="1:11">
      <c r="B101" s="102" t="s">
        <v>458</v>
      </c>
      <c r="C101" s="102" t="s">
        <v>452</v>
      </c>
      <c r="D101" s="102" t="s">
        <v>459</v>
      </c>
      <c r="E101" s="102">
        <v>500</v>
      </c>
      <c r="F101" s="102" t="s">
        <v>44</v>
      </c>
      <c r="G101" s="102" t="s">
        <v>567</v>
      </c>
    </row>
    <row r="102" spans="1:11">
      <c r="B102" s="102" t="s">
        <v>460</v>
      </c>
      <c r="C102" s="102" t="s">
        <v>452</v>
      </c>
      <c r="D102" s="102" t="s">
        <v>461</v>
      </c>
      <c r="E102" s="102">
        <v>742</v>
      </c>
      <c r="F102" s="102" t="s">
        <v>44</v>
      </c>
      <c r="G102" s="102" t="s">
        <v>568</v>
      </c>
    </row>
    <row r="103" spans="1:11">
      <c r="B103" s="102" t="s">
        <v>462</v>
      </c>
      <c r="C103" s="102" t="s">
        <v>452</v>
      </c>
      <c r="D103" s="102" t="s">
        <v>463</v>
      </c>
      <c r="E103" s="102">
        <v>905</v>
      </c>
      <c r="F103" s="102" t="s">
        <v>44</v>
      </c>
      <c r="G103" s="102" t="s">
        <v>569</v>
      </c>
    </row>
    <row r="104" spans="1:11">
      <c r="B104" s="102" t="s">
        <v>464</v>
      </c>
      <c r="C104" s="102" t="s">
        <v>452</v>
      </c>
      <c r="D104" s="102" t="s">
        <v>465</v>
      </c>
      <c r="E104" s="102">
        <v>1093</v>
      </c>
      <c r="F104" s="102" t="s">
        <v>44</v>
      </c>
      <c r="G104" s="102" t="s">
        <v>570</v>
      </c>
    </row>
    <row r="107" spans="1:11">
      <c r="B107" s="102" t="s">
        <v>466</v>
      </c>
    </row>
    <row r="108" spans="1:11">
      <c r="B108" s="102" t="s">
        <v>164</v>
      </c>
      <c r="C108" s="102" t="s">
        <v>165</v>
      </c>
      <c r="D108" s="102" t="s">
        <v>166</v>
      </c>
      <c r="E108" s="102" t="s">
        <v>876</v>
      </c>
      <c r="F108" s="102" t="s">
        <v>516</v>
      </c>
      <c r="G108" s="102" t="s">
        <v>281</v>
      </c>
      <c r="H108" s="102" t="s">
        <v>282</v>
      </c>
      <c r="I108" s="102" t="s">
        <v>555</v>
      </c>
      <c r="J108" s="102" t="s">
        <v>284</v>
      </c>
    </row>
    <row r="109" spans="1:11">
      <c r="B109" s="102" t="s">
        <v>467</v>
      </c>
      <c r="C109" s="102" t="s">
        <v>133</v>
      </c>
      <c r="D109" s="102" t="s">
        <v>467</v>
      </c>
      <c r="E109" s="102">
        <v>136</v>
      </c>
      <c r="F109" s="102" t="s">
        <v>44</v>
      </c>
      <c r="G109" s="102" t="s">
        <v>468</v>
      </c>
    </row>
    <row r="110" spans="1:11">
      <c r="B110" s="102" t="s">
        <v>469</v>
      </c>
      <c r="C110" s="102" t="s">
        <v>133</v>
      </c>
      <c r="D110" s="102" t="s">
        <v>469</v>
      </c>
      <c r="E110" s="102">
        <v>177</v>
      </c>
      <c r="F110" s="102" t="s">
        <v>44</v>
      </c>
      <c r="G110" s="102" t="s">
        <v>470</v>
      </c>
    </row>
    <row r="111" spans="1:11">
      <c r="B111" s="102" t="s">
        <v>471</v>
      </c>
      <c r="C111" s="102" t="s">
        <v>133</v>
      </c>
      <c r="D111" s="102" t="s">
        <v>471</v>
      </c>
      <c r="E111" s="102">
        <v>136</v>
      </c>
      <c r="F111" s="102" t="s">
        <v>44</v>
      </c>
      <c r="G111" s="102" t="s">
        <v>472</v>
      </c>
    </row>
    <row r="112" spans="1:11">
      <c r="B112" s="102" t="s">
        <v>473</v>
      </c>
      <c r="C112" s="102" t="s">
        <v>133</v>
      </c>
      <c r="D112" s="102" t="s">
        <v>473</v>
      </c>
      <c r="E112" s="102">
        <v>177</v>
      </c>
      <c r="F112" s="102" t="s">
        <v>44</v>
      </c>
      <c r="G112" s="102" t="s">
        <v>474</v>
      </c>
    </row>
    <row r="113" spans="2:11">
      <c r="B113" s="102" t="s">
        <v>475</v>
      </c>
      <c r="C113" s="102" t="s">
        <v>133</v>
      </c>
      <c r="D113" s="102" t="s">
        <v>476</v>
      </c>
      <c r="E113" s="102">
        <v>63</v>
      </c>
      <c r="F113" s="102" t="s">
        <v>44</v>
      </c>
      <c r="G113" s="102" t="s">
        <v>477</v>
      </c>
    </row>
    <row r="114" spans="2:11">
      <c r="B114" s="102" t="s">
        <v>478</v>
      </c>
      <c r="C114" s="102" t="s">
        <v>133</v>
      </c>
      <c r="D114" s="102" t="s">
        <v>479</v>
      </c>
      <c r="E114" s="102">
        <v>94</v>
      </c>
      <c r="F114" s="102" t="s">
        <v>44</v>
      </c>
      <c r="G114" s="102" t="s">
        <v>480</v>
      </c>
    </row>
    <row r="115" spans="2:11">
      <c r="B115" s="102" t="s">
        <v>481</v>
      </c>
      <c r="C115" s="102" t="s">
        <v>133</v>
      </c>
      <c r="D115" s="102" t="s">
        <v>482</v>
      </c>
      <c r="E115" s="102">
        <v>166</v>
      </c>
      <c r="F115" s="102" t="s">
        <v>44</v>
      </c>
      <c r="G115" s="102" t="s">
        <v>483</v>
      </c>
    </row>
    <row r="116" spans="2:11">
      <c r="B116" s="102" t="s">
        <v>484</v>
      </c>
      <c r="C116" s="102" t="s">
        <v>133</v>
      </c>
      <c r="D116" s="102" t="s">
        <v>485</v>
      </c>
      <c r="E116" s="102">
        <v>286</v>
      </c>
      <c r="F116" s="102" t="s">
        <v>44</v>
      </c>
      <c r="G116" s="102" t="s">
        <v>486</v>
      </c>
    </row>
    <row r="117" spans="2:11">
      <c r="B117" s="102" t="s">
        <v>487</v>
      </c>
      <c r="C117" s="102" t="s">
        <v>133</v>
      </c>
      <c r="D117" s="102" t="s">
        <v>487</v>
      </c>
      <c r="E117" s="102">
        <v>220</v>
      </c>
      <c r="F117" s="102" t="s">
        <v>44</v>
      </c>
      <c r="G117" s="102" t="s">
        <v>483</v>
      </c>
    </row>
    <row r="118" spans="2:11">
      <c r="B118" s="102" t="s">
        <v>488</v>
      </c>
      <c r="C118" s="102" t="s">
        <v>133</v>
      </c>
      <c r="D118" s="102" t="s">
        <v>488</v>
      </c>
      <c r="E118" s="102">
        <v>300</v>
      </c>
      <c r="F118" s="102" t="s">
        <v>44</v>
      </c>
      <c r="G118" s="102" t="s">
        <v>486</v>
      </c>
    </row>
    <row r="119" spans="2:11">
      <c r="B119" s="102" t="s">
        <v>50</v>
      </c>
      <c r="C119" s="102" t="s">
        <v>133</v>
      </c>
      <c r="D119" s="102" t="s">
        <v>489</v>
      </c>
      <c r="E119" s="102">
        <v>180</v>
      </c>
      <c r="F119" s="102" t="s">
        <v>44</v>
      </c>
      <c r="G119" s="102" t="s">
        <v>483</v>
      </c>
    </row>
    <row r="120" spans="2:11">
      <c r="B120" s="102" t="s">
        <v>51</v>
      </c>
      <c r="C120" s="102" t="s">
        <v>133</v>
      </c>
      <c r="D120" s="102" t="s">
        <v>896</v>
      </c>
      <c r="E120" s="102">
        <f>122/0.5</f>
        <v>244</v>
      </c>
      <c r="F120" s="102" t="s">
        <v>44</v>
      </c>
      <c r="G120" s="102" t="s">
        <v>483</v>
      </c>
    </row>
    <row r="121" spans="2:11">
      <c r="B121" s="102" t="s">
        <v>571</v>
      </c>
      <c r="C121" s="102" t="s">
        <v>490</v>
      </c>
      <c r="D121" s="102" t="s">
        <v>571</v>
      </c>
      <c r="E121" s="102">
        <v>649</v>
      </c>
      <c r="F121" s="102" t="s">
        <v>44</v>
      </c>
      <c r="G121" s="102" t="s">
        <v>572</v>
      </c>
    </row>
    <row r="122" spans="2:11">
      <c r="B122" s="102" t="s">
        <v>573</v>
      </c>
      <c r="C122" s="102" t="s">
        <v>491</v>
      </c>
      <c r="D122" s="102" t="s">
        <v>492</v>
      </c>
      <c r="E122" s="102">
        <v>685</v>
      </c>
      <c r="F122" s="103" t="s">
        <v>44</v>
      </c>
      <c r="G122" s="102" t="s">
        <v>493</v>
      </c>
    </row>
    <row r="123" spans="2:11">
      <c r="B123" s="102" t="s">
        <v>512</v>
      </c>
      <c r="C123" s="102" t="s">
        <v>491</v>
      </c>
      <c r="D123" s="102" t="s">
        <v>494</v>
      </c>
      <c r="E123" s="102">
        <v>845</v>
      </c>
      <c r="F123" s="103" t="s">
        <v>44</v>
      </c>
      <c r="G123" s="102" t="s">
        <v>495</v>
      </c>
    </row>
    <row r="124" spans="2:11">
      <c r="B124" s="102" t="s">
        <v>496</v>
      </c>
      <c r="C124" s="102" t="s">
        <v>491</v>
      </c>
      <c r="D124" s="102" t="s">
        <v>574</v>
      </c>
      <c r="E124" s="102">
        <v>449</v>
      </c>
      <c r="F124" s="103" t="s">
        <v>44</v>
      </c>
      <c r="G124" s="102" t="s">
        <v>497</v>
      </c>
    </row>
    <row r="125" spans="2:11">
      <c r="B125" s="102" t="s">
        <v>52</v>
      </c>
      <c r="C125" s="102" t="s">
        <v>491</v>
      </c>
      <c r="D125" s="102" t="s">
        <v>52</v>
      </c>
      <c r="E125" s="102">
        <v>549</v>
      </c>
      <c r="F125" s="103" t="s">
        <v>44</v>
      </c>
      <c r="G125" s="102" t="s">
        <v>498</v>
      </c>
    </row>
    <row r="126" spans="2:11">
      <c r="B126" s="102" t="s">
        <v>499</v>
      </c>
      <c r="C126" s="102" t="s">
        <v>491</v>
      </c>
      <c r="D126" s="102" t="s">
        <v>575</v>
      </c>
      <c r="E126" s="102">
        <v>799</v>
      </c>
      <c r="F126" s="103" t="s">
        <v>44</v>
      </c>
      <c r="G126" s="102" t="s">
        <v>500</v>
      </c>
    </row>
    <row r="127" spans="2:11">
      <c r="B127" s="102" t="s">
        <v>53</v>
      </c>
      <c r="C127" s="102" t="s">
        <v>491</v>
      </c>
      <c r="D127" s="102" t="s">
        <v>53</v>
      </c>
      <c r="E127" s="102">
        <v>700</v>
      </c>
      <c r="F127" s="103" t="s">
        <v>44</v>
      </c>
      <c r="G127" s="102" t="s">
        <v>501</v>
      </c>
      <c r="K127" s="102" t="s">
        <v>284</v>
      </c>
    </row>
    <row r="128" spans="2:11">
      <c r="B128" s="102" t="s">
        <v>502</v>
      </c>
      <c r="C128" s="102" t="s">
        <v>491</v>
      </c>
      <c r="D128" s="102" t="s">
        <v>576</v>
      </c>
      <c r="E128" s="102">
        <v>849</v>
      </c>
      <c r="F128" s="102" t="s">
        <v>44</v>
      </c>
      <c r="G128" s="102" t="s">
        <v>503</v>
      </c>
    </row>
    <row r="129" spans="1:11">
      <c r="B129" s="102" t="s">
        <v>504</v>
      </c>
      <c r="C129" s="102" t="s">
        <v>505</v>
      </c>
      <c r="D129" s="102" t="s">
        <v>506</v>
      </c>
      <c r="E129" s="102">
        <v>263</v>
      </c>
      <c r="F129" s="102" t="s">
        <v>44</v>
      </c>
      <c r="H129" s="102" t="s">
        <v>577</v>
      </c>
      <c r="I129" s="102" t="s">
        <v>578</v>
      </c>
    </row>
    <row r="130" spans="1:11">
      <c r="B130" s="102" t="s">
        <v>507</v>
      </c>
      <c r="C130" s="102" t="s">
        <v>505</v>
      </c>
      <c r="D130" s="102" t="s">
        <v>508</v>
      </c>
      <c r="E130" s="102">
        <v>263</v>
      </c>
      <c r="F130" s="102" t="s">
        <v>44</v>
      </c>
    </row>
    <row r="131" spans="1:11">
      <c r="B131" s="102" t="s">
        <v>509</v>
      </c>
      <c r="C131" s="102" t="s">
        <v>510</v>
      </c>
      <c r="D131" s="102" t="s">
        <v>509</v>
      </c>
      <c r="E131" s="102">
        <v>250</v>
      </c>
      <c r="F131" s="102" t="s">
        <v>44</v>
      </c>
      <c r="G131" s="102" t="s">
        <v>511</v>
      </c>
    </row>
    <row r="132" spans="1:11">
      <c r="B132" s="102" t="s">
        <v>162</v>
      </c>
    </row>
    <row r="133" spans="1:11">
      <c r="B133" s="102" t="s">
        <v>315</v>
      </c>
    </row>
    <row r="134" spans="1:11" ht="51">
      <c r="A134" s="103"/>
      <c r="B134" s="103" t="s">
        <v>513</v>
      </c>
    </row>
    <row r="136" spans="1:11">
      <c r="A136" s="103"/>
      <c r="B136" s="103" t="s">
        <v>416</v>
      </c>
    </row>
    <row r="137" spans="1:11">
      <c r="B137" s="103" t="s">
        <v>164</v>
      </c>
      <c r="C137" s="103" t="s">
        <v>165</v>
      </c>
      <c r="D137" s="102" t="s">
        <v>166</v>
      </c>
      <c r="E137" s="102" t="s">
        <v>876</v>
      </c>
      <c r="F137" s="102" t="s">
        <v>516</v>
      </c>
      <c r="G137" s="102" t="s">
        <v>281</v>
      </c>
      <c r="H137" s="102" t="s">
        <v>282</v>
      </c>
      <c r="I137" s="102" t="s">
        <v>555</v>
      </c>
      <c r="J137" s="102" t="s">
        <v>284</v>
      </c>
    </row>
    <row r="138" spans="1:11" ht="12.75" customHeight="1">
      <c r="B138" s="103" t="s">
        <v>417</v>
      </c>
      <c r="C138" s="103" t="s">
        <v>418</v>
      </c>
      <c r="D138" s="102" t="s">
        <v>417</v>
      </c>
      <c r="E138" s="103">
        <v>30</v>
      </c>
      <c r="F138" s="102" t="s">
        <v>44</v>
      </c>
      <c r="G138" s="103" t="s">
        <v>419</v>
      </c>
    </row>
    <row r="139" spans="1:11">
      <c r="B139" s="102" t="s">
        <v>420</v>
      </c>
      <c r="C139" s="102" t="s">
        <v>418</v>
      </c>
      <c r="D139" s="102" t="s">
        <v>420</v>
      </c>
      <c r="E139" s="102">
        <v>60</v>
      </c>
      <c r="F139" s="102" t="s">
        <v>44</v>
      </c>
      <c r="G139" s="102" t="s">
        <v>421</v>
      </c>
      <c r="K139" s="102" t="s">
        <v>284</v>
      </c>
    </row>
    <row r="140" spans="1:11">
      <c r="B140" s="102" t="s">
        <v>422</v>
      </c>
      <c r="C140" s="102" t="s">
        <v>418</v>
      </c>
      <c r="D140" s="102" t="s">
        <v>422</v>
      </c>
      <c r="E140" s="102">
        <v>76</v>
      </c>
      <c r="F140" s="102" t="s">
        <v>44</v>
      </c>
      <c r="G140" s="102" t="s">
        <v>423</v>
      </c>
    </row>
    <row r="141" spans="1:11">
      <c r="B141" s="102" t="s">
        <v>424</v>
      </c>
      <c r="C141" s="102" t="s">
        <v>418</v>
      </c>
      <c r="D141" s="102" t="s">
        <v>424</v>
      </c>
      <c r="E141" s="102">
        <v>79</v>
      </c>
      <c r="F141" s="102" t="s">
        <v>44</v>
      </c>
    </row>
    <row r="142" spans="1:11">
      <c r="B142" s="102" t="s">
        <v>425</v>
      </c>
      <c r="C142" s="102" t="s">
        <v>426</v>
      </c>
      <c r="D142" s="102" t="s">
        <v>425</v>
      </c>
      <c r="E142" s="102">
        <v>231</v>
      </c>
      <c r="F142" s="102" t="s">
        <v>44</v>
      </c>
    </row>
    <row r="143" spans="1:11">
      <c r="B143" s="102" t="s">
        <v>427</v>
      </c>
      <c r="C143" s="102" t="s">
        <v>426</v>
      </c>
      <c r="D143" s="102" t="s">
        <v>427</v>
      </c>
      <c r="E143" s="102">
        <v>300</v>
      </c>
      <c r="F143" s="102" t="s">
        <v>44</v>
      </c>
    </row>
    <row r="144" spans="1:11">
      <c r="B144" s="102" t="s">
        <v>428</v>
      </c>
      <c r="C144" s="102" t="s">
        <v>426</v>
      </c>
      <c r="D144" s="102" t="s">
        <v>428</v>
      </c>
      <c r="E144" s="102">
        <v>420</v>
      </c>
      <c r="F144" s="102" t="s">
        <v>44</v>
      </c>
    </row>
    <row r="145" spans="1:10">
      <c r="A145" s="103"/>
      <c r="B145" s="103" t="s">
        <v>429</v>
      </c>
      <c r="C145" s="102" t="s">
        <v>426</v>
      </c>
      <c r="D145" s="102" t="s">
        <v>429</v>
      </c>
      <c r="E145" s="102">
        <v>595</v>
      </c>
      <c r="F145" s="102" t="s">
        <v>44</v>
      </c>
    </row>
    <row r="148" spans="1:10">
      <c r="B148" s="102" t="s">
        <v>393</v>
      </c>
    </row>
    <row r="149" spans="1:10">
      <c r="B149" s="102" t="s">
        <v>164</v>
      </c>
      <c r="C149" s="102" t="s">
        <v>165</v>
      </c>
      <c r="D149" s="102" t="s">
        <v>166</v>
      </c>
      <c r="E149" s="102" t="s">
        <v>876</v>
      </c>
      <c r="F149" s="102" t="s">
        <v>516</v>
      </c>
      <c r="G149" s="102" t="s">
        <v>281</v>
      </c>
      <c r="H149" s="102" t="s">
        <v>282</v>
      </c>
      <c r="I149" s="102" t="s">
        <v>555</v>
      </c>
      <c r="J149" s="102" t="s">
        <v>284</v>
      </c>
    </row>
    <row r="150" spans="1:10">
      <c r="B150" s="102" t="s">
        <v>394</v>
      </c>
      <c r="C150" s="102" t="s">
        <v>395</v>
      </c>
      <c r="D150" s="102" t="s">
        <v>396</v>
      </c>
      <c r="E150" s="102">
        <v>314</v>
      </c>
      <c r="F150" s="102" t="s">
        <v>44</v>
      </c>
      <c r="G150" s="102" t="s">
        <v>579</v>
      </c>
    </row>
    <row r="151" spans="1:10">
      <c r="B151" s="102" t="s">
        <v>397</v>
      </c>
      <c r="C151" s="102" t="s">
        <v>398</v>
      </c>
      <c r="D151" s="102" t="s">
        <v>399</v>
      </c>
      <c r="E151" s="102">
        <v>145</v>
      </c>
      <c r="F151" s="102" t="s">
        <v>44</v>
      </c>
      <c r="G151" s="102" t="s">
        <v>580</v>
      </c>
    </row>
    <row r="152" spans="1:10">
      <c r="B152" s="102" t="s">
        <v>400</v>
      </c>
      <c r="C152" s="102" t="s">
        <v>401</v>
      </c>
      <c r="D152" s="102" t="s">
        <v>402</v>
      </c>
      <c r="E152" s="102">
        <v>30</v>
      </c>
      <c r="F152" s="102" t="s">
        <v>44</v>
      </c>
      <c r="G152" s="102" t="s">
        <v>581</v>
      </c>
    </row>
    <row r="153" spans="1:10">
      <c r="A153" s="103"/>
      <c r="B153" s="103" t="s">
        <v>403</v>
      </c>
      <c r="C153" s="102" t="s">
        <v>401</v>
      </c>
      <c r="D153" s="102" t="s">
        <v>404</v>
      </c>
      <c r="E153" s="102">
        <v>40</v>
      </c>
      <c r="F153" s="102" t="s">
        <v>44</v>
      </c>
      <c r="G153" s="102" t="s">
        <v>582</v>
      </c>
    </row>
    <row r="154" spans="1:10" ht="12.75" customHeight="1">
      <c r="B154" s="103" t="s">
        <v>66</v>
      </c>
      <c r="C154" s="103" t="s">
        <v>401</v>
      </c>
      <c r="D154" s="102" t="s">
        <v>7</v>
      </c>
      <c r="E154" s="102">
        <v>137</v>
      </c>
      <c r="F154" s="102" t="s">
        <v>44</v>
      </c>
      <c r="G154" s="102" t="s">
        <v>583</v>
      </c>
    </row>
    <row r="155" spans="1:10" ht="12.75" customHeight="1">
      <c r="B155" s="103" t="s">
        <v>405</v>
      </c>
      <c r="C155" s="103" t="s">
        <v>401</v>
      </c>
      <c r="D155" s="102" t="s">
        <v>406</v>
      </c>
      <c r="E155" s="103">
        <v>120</v>
      </c>
      <c r="F155" s="102" t="s">
        <v>44</v>
      </c>
      <c r="G155" s="103" t="s">
        <v>584</v>
      </c>
    </row>
    <row r="156" spans="1:10">
      <c r="B156" s="102" t="s">
        <v>407</v>
      </c>
      <c r="C156" s="102" t="s">
        <v>401</v>
      </c>
      <c r="D156" s="102" t="s">
        <v>408</v>
      </c>
      <c r="E156" s="102">
        <v>40</v>
      </c>
      <c r="F156" s="102" t="s">
        <v>44</v>
      </c>
      <c r="G156" s="102" t="s">
        <v>585</v>
      </c>
    </row>
    <row r="157" spans="1:10">
      <c r="B157" s="102" t="s">
        <v>409</v>
      </c>
      <c r="C157" s="102" t="s">
        <v>401</v>
      </c>
      <c r="D157" s="102" t="s">
        <v>410</v>
      </c>
      <c r="E157" s="102">
        <v>48</v>
      </c>
      <c r="F157" s="102" t="s">
        <v>44</v>
      </c>
      <c r="G157" s="102" t="s">
        <v>586</v>
      </c>
    </row>
    <row r="158" spans="1:10">
      <c r="B158" s="102" t="s">
        <v>411</v>
      </c>
      <c r="C158" s="102" t="s">
        <v>401</v>
      </c>
      <c r="D158" s="102" t="s">
        <v>412</v>
      </c>
      <c r="E158" s="102">
        <v>127</v>
      </c>
      <c r="F158" s="102" t="s">
        <v>44</v>
      </c>
      <c r="G158" s="102" t="s">
        <v>587</v>
      </c>
    </row>
    <row r="159" spans="1:10">
      <c r="B159" s="102" t="s">
        <v>588</v>
      </c>
      <c r="C159" s="102" t="s">
        <v>401</v>
      </c>
      <c r="D159" s="102" t="s">
        <v>589</v>
      </c>
      <c r="E159" s="102">
        <v>39</v>
      </c>
      <c r="F159" s="102" t="s">
        <v>44</v>
      </c>
      <c r="G159" s="102" t="s">
        <v>877</v>
      </c>
    </row>
    <row r="160" spans="1:10">
      <c r="B160" s="102" t="s">
        <v>413</v>
      </c>
      <c r="C160" s="102" t="s">
        <v>414</v>
      </c>
      <c r="D160" s="102" t="s">
        <v>415</v>
      </c>
      <c r="E160" s="102">
        <v>650</v>
      </c>
      <c r="F160" s="102" t="s">
        <v>44</v>
      </c>
      <c r="G160" s="102" t="s">
        <v>590</v>
      </c>
    </row>
    <row r="161" spans="1:11">
      <c r="B161" s="102" t="s">
        <v>353</v>
      </c>
      <c r="C161" s="102" t="s">
        <v>591</v>
      </c>
      <c r="E161" s="102">
        <v>12</v>
      </c>
      <c r="F161" s="102" t="s">
        <v>44</v>
      </c>
      <c r="G161" s="102" t="s">
        <v>354</v>
      </c>
    </row>
    <row r="162" spans="1:11">
      <c r="A162" s="103"/>
      <c r="B162" s="103" t="s">
        <v>355</v>
      </c>
      <c r="C162" s="102" t="s">
        <v>591</v>
      </c>
      <c r="E162" s="102">
        <v>12</v>
      </c>
      <c r="F162" s="102" t="s">
        <v>44</v>
      </c>
      <c r="G162" s="102" t="s">
        <v>356</v>
      </c>
    </row>
    <row r="163" spans="1:11">
      <c r="B163" s="102" t="s">
        <v>357</v>
      </c>
      <c r="C163" s="102" t="s">
        <v>591</v>
      </c>
      <c r="E163" s="102">
        <v>24</v>
      </c>
      <c r="F163" s="102" t="s">
        <v>44</v>
      </c>
      <c r="G163" s="102" t="s">
        <v>358</v>
      </c>
    </row>
    <row r="164" spans="1:11">
      <c r="B164" s="102" t="s">
        <v>359</v>
      </c>
      <c r="C164" s="102" t="s">
        <v>592</v>
      </c>
      <c r="E164" s="102">
        <v>30</v>
      </c>
      <c r="F164" s="102" t="s">
        <v>44</v>
      </c>
      <c r="G164" s="102" t="s">
        <v>360</v>
      </c>
      <c r="K164" s="102" t="s">
        <v>284</v>
      </c>
    </row>
    <row r="165" spans="1:11">
      <c r="B165" s="102" t="s">
        <v>361</v>
      </c>
      <c r="C165" s="102" t="s">
        <v>593</v>
      </c>
      <c r="E165" s="102">
        <v>15</v>
      </c>
      <c r="F165" s="102" t="s">
        <v>44</v>
      </c>
    </row>
    <row r="166" spans="1:11">
      <c r="B166" s="102" t="s">
        <v>362</v>
      </c>
      <c r="C166" s="102" t="s">
        <v>594</v>
      </c>
      <c r="E166" s="102">
        <v>15</v>
      </c>
      <c r="F166" s="102" t="s">
        <v>44</v>
      </c>
      <c r="G166" s="102" t="s">
        <v>356</v>
      </c>
    </row>
    <row r="169" spans="1:11">
      <c r="B169" s="102" t="s">
        <v>595</v>
      </c>
    </row>
    <row r="170" spans="1:11">
      <c r="B170" s="102" t="s">
        <v>164</v>
      </c>
      <c r="C170" s="102" t="s">
        <v>165</v>
      </c>
      <c r="D170" s="102" t="s">
        <v>166</v>
      </c>
      <c r="E170" s="102" t="s">
        <v>876</v>
      </c>
      <c r="F170" s="102" t="s">
        <v>516</v>
      </c>
      <c r="G170" s="102" t="s">
        <v>281</v>
      </c>
      <c r="H170" s="102" t="s">
        <v>282</v>
      </c>
      <c r="I170" s="102" t="s">
        <v>555</v>
      </c>
      <c r="J170" s="102" t="s">
        <v>284</v>
      </c>
    </row>
    <row r="171" spans="1:11">
      <c r="B171" s="102" t="s">
        <v>363</v>
      </c>
      <c r="C171" s="102" t="s">
        <v>364</v>
      </c>
      <c r="D171" s="102" t="s">
        <v>365</v>
      </c>
      <c r="E171" s="102">
        <v>115</v>
      </c>
      <c r="F171" s="102" t="s">
        <v>44</v>
      </c>
      <c r="G171" s="102" t="s">
        <v>366</v>
      </c>
      <c r="H171" s="102" t="s">
        <v>596</v>
      </c>
    </row>
    <row r="172" spans="1:11">
      <c r="B172" s="102" t="s">
        <v>367</v>
      </c>
      <c r="C172" s="102" t="s">
        <v>368</v>
      </c>
      <c r="D172" s="102" t="s">
        <v>369</v>
      </c>
      <c r="E172" s="102">
        <v>208</v>
      </c>
      <c r="F172" s="102" t="s">
        <v>44</v>
      </c>
      <c r="G172" s="102" t="s">
        <v>370</v>
      </c>
    </row>
    <row r="173" spans="1:11">
      <c r="B173" s="102" t="s">
        <v>371</v>
      </c>
      <c r="C173" s="102" t="s">
        <v>368</v>
      </c>
      <c r="D173" s="102" t="s">
        <v>372</v>
      </c>
      <c r="E173" s="102">
        <v>115</v>
      </c>
      <c r="F173" s="102" t="s">
        <v>44</v>
      </c>
      <c r="G173" s="102" t="s">
        <v>373</v>
      </c>
    </row>
    <row r="174" spans="1:11">
      <c r="B174" s="102" t="s">
        <v>374</v>
      </c>
      <c r="C174" s="102" t="s">
        <v>364</v>
      </c>
      <c r="D174" s="102" t="s">
        <v>597</v>
      </c>
      <c r="E174" s="102">
        <v>73</v>
      </c>
      <c r="F174" s="102" t="s">
        <v>44</v>
      </c>
      <c r="G174" s="102" t="s">
        <v>376</v>
      </c>
      <c r="K174" s="102" t="s">
        <v>284</v>
      </c>
    </row>
    <row r="175" spans="1:11">
      <c r="B175" s="102" t="s">
        <v>377</v>
      </c>
      <c r="C175" s="102" t="s">
        <v>364</v>
      </c>
      <c r="D175" s="102" t="s">
        <v>598</v>
      </c>
      <c r="E175" s="102">
        <v>94</v>
      </c>
      <c r="F175" s="102" t="s">
        <v>44</v>
      </c>
      <c r="G175" s="102" t="s">
        <v>376</v>
      </c>
    </row>
    <row r="176" spans="1:11">
      <c r="B176" s="102" t="s">
        <v>378</v>
      </c>
      <c r="C176" s="102" t="s">
        <v>368</v>
      </c>
      <c r="D176" s="102" t="s">
        <v>379</v>
      </c>
      <c r="E176" s="102">
        <v>18</v>
      </c>
      <c r="F176" s="102" t="s">
        <v>44</v>
      </c>
      <c r="G176" s="102" t="s">
        <v>380</v>
      </c>
    </row>
    <row r="177" spans="2:11">
      <c r="B177" s="102" t="s">
        <v>381</v>
      </c>
      <c r="C177" s="102" t="s">
        <v>368</v>
      </c>
      <c r="D177" s="102" t="s">
        <v>382</v>
      </c>
      <c r="E177" s="102">
        <v>18</v>
      </c>
      <c r="F177" s="102" t="s">
        <v>44</v>
      </c>
      <c r="G177" s="102" t="s">
        <v>383</v>
      </c>
    </row>
    <row r="178" spans="2:11">
      <c r="B178" s="102" t="s">
        <v>162</v>
      </c>
    </row>
    <row r="179" spans="2:11">
      <c r="B179" s="102" t="s">
        <v>315</v>
      </c>
    </row>
    <row r="180" spans="2:11">
      <c r="B180" s="102" t="s">
        <v>513</v>
      </c>
    </row>
    <row r="182" spans="2:11">
      <c r="B182" s="102" t="s">
        <v>384</v>
      </c>
    </row>
    <row r="183" spans="2:11">
      <c r="B183" s="102" t="s">
        <v>164</v>
      </c>
      <c r="C183" s="102" t="s">
        <v>165</v>
      </c>
      <c r="D183" s="102" t="s">
        <v>166</v>
      </c>
      <c r="E183" s="102" t="s">
        <v>876</v>
      </c>
      <c r="F183" s="102" t="s">
        <v>516</v>
      </c>
      <c r="G183" s="102" t="s">
        <v>281</v>
      </c>
      <c r="H183" s="102" t="s">
        <v>282</v>
      </c>
      <c r="I183" s="102" t="s">
        <v>555</v>
      </c>
      <c r="J183" s="102" t="s">
        <v>284</v>
      </c>
    </row>
    <row r="184" spans="2:11">
      <c r="B184" s="102" t="s">
        <v>385</v>
      </c>
      <c r="C184" s="102" t="s">
        <v>368</v>
      </c>
      <c r="D184" s="102" t="s">
        <v>599</v>
      </c>
      <c r="E184" s="102">
        <v>359</v>
      </c>
      <c r="F184" s="102" t="s">
        <v>44</v>
      </c>
      <c r="G184" s="102" t="s">
        <v>600</v>
      </c>
      <c r="H184" s="102" t="s">
        <v>601</v>
      </c>
    </row>
    <row r="185" spans="2:11">
      <c r="B185" s="102" t="s">
        <v>386</v>
      </c>
      <c r="C185" s="102" t="s">
        <v>368</v>
      </c>
      <c r="D185" s="102" t="s">
        <v>602</v>
      </c>
      <c r="E185" s="102">
        <v>359</v>
      </c>
      <c r="F185" s="102" t="s">
        <v>44</v>
      </c>
      <c r="G185" s="102" t="s">
        <v>600</v>
      </c>
    </row>
    <row r="186" spans="2:11">
      <c r="B186" s="102" t="s">
        <v>387</v>
      </c>
      <c r="C186" s="102" t="s">
        <v>368</v>
      </c>
      <c r="D186" s="102" t="s">
        <v>603</v>
      </c>
      <c r="E186" s="102">
        <v>389</v>
      </c>
      <c r="F186" s="102" t="s">
        <v>44</v>
      </c>
      <c r="G186" s="102" t="s">
        <v>604</v>
      </c>
      <c r="K186" s="102" t="s">
        <v>284</v>
      </c>
    </row>
    <row r="187" spans="2:11">
      <c r="B187" s="102" t="s">
        <v>388</v>
      </c>
      <c r="D187" s="102" t="s">
        <v>603</v>
      </c>
      <c r="E187" s="102">
        <v>389</v>
      </c>
      <c r="F187" s="102" t="s">
        <v>44</v>
      </c>
      <c r="G187" s="102" t="s">
        <v>605</v>
      </c>
    </row>
    <row r="188" spans="2:11">
      <c r="B188" s="102" t="s">
        <v>389</v>
      </c>
      <c r="C188" s="102" t="s">
        <v>368</v>
      </c>
      <c r="D188" s="102" t="s">
        <v>878</v>
      </c>
      <c r="E188" s="102">
        <v>467</v>
      </c>
      <c r="F188" s="102" t="s">
        <v>44</v>
      </c>
      <c r="G188" s="102" t="s">
        <v>606</v>
      </c>
    </row>
    <row r="189" spans="2:11">
      <c r="B189" s="102" t="s">
        <v>390</v>
      </c>
      <c r="D189" s="102" t="s">
        <v>879</v>
      </c>
      <c r="E189" s="102">
        <v>467</v>
      </c>
      <c r="F189" s="102" t="s">
        <v>44</v>
      </c>
      <c r="G189" s="102" t="s">
        <v>607</v>
      </c>
    </row>
    <row r="190" spans="2:11">
      <c r="B190" s="102" t="s">
        <v>391</v>
      </c>
      <c r="C190" s="102" t="s">
        <v>368</v>
      </c>
      <c r="D190" s="102" t="s">
        <v>880</v>
      </c>
      <c r="E190" s="102">
        <v>683</v>
      </c>
      <c r="F190" s="102" t="s">
        <v>44</v>
      </c>
      <c r="G190" s="102" t="s">
        <v>608</v>
      </c>
    </row>
    <row r="191" spans="2:11">
      <c r="B191" s="102" t="s">
        <v>392</v>
      </c>
      <c r="D191" s="102" t="s">
        <v>880</v>
      </c>
      <c r="E191" s="102">
        <v>683</v>
      </c>
      <c r="F191" s="102" t="s">
        <v>44</v>
      </c>
      <c r="G191" s="102" t="s">
        <v>609</v>
      </c>
    </row>
    <row r="194" spans="2:11">
      <c r="B194" s="102" t="s">
        <v>610</v>
      </c>
    </row>
    <row r="195" spans="2:11">
      <c r="B195" s="102" t="s">
        <v>164</v>
      </c>
      <c r="C195" s="102" t="s">
        <v>165</v>
      </c>
      <c r="D195" s="102" t="s">
        <v>166</v>
      </c>
      <c r="E195" s="102" t="s">
        <v>876</v>
      </c>
      <c r="F195" s="102" t="s">
        <v>516</v>
      </c>
      <c r="G195" s="102" t="s">
        <v>281</v>
      </c>
      <c r="H195" s="102" t="s">
        <v>282</v>
      </c>
      <c r="I195" s="102" t="s">
        <v>555</v>
      </c>
      <c r="J195" s="102" t="s">
        <v>284</v>
      </c>
    </row>
    <row r="196" spans="2:11">
      <c r="B196" s="102" t="s">
        <v>316</v>
      </c>
      <c r="C196" s="102" t="s">
        <v>317</v>
      </c>
      <c r="D196" s="102" t="s">
        <v>318</v>
      </c>
      <c r="E196" s="102">
        <v>62</v>
      </c>
      <c r="F196" s="102" t="s">
        <v>44</v>
      </c>
      <c r="G196" s="102" t="s">
        <v>611</v>
      </c>
      <c r="H196" s="102" t="s">
        <v>612</v>
      </c>
    </row>
    <row r="197" spans="2:11">
      <c r="B197" s="102" t="s">
        <v>319</v>
      </c>
      <c r="C197" s="102" t="s">
        <v>317</v>
      </c>
      <c r="D197" s="102" t="s">
        <v>320</v>
      </c>
      <c r="E197" s="102">
        <v>62</v>
      </c>
      <c r="F197" s="102" t="s">
        <v>44</v>
      </c>
      <c r="G197" s="102" t="s">
        <v>613</v>
      </c>
    </row>
    <row r="198" spans="2:11">
      <c r="B198" s="102" t="s">
        <v>321</v>
      </c>
      <c r="C198" s="102" t="s">
        <v>317</v>
      </c>
      <c r="D198" s="102" t="s">
        <v>321</v>
      </c>
      <c r="E198" s="102">
        <v>62</v>
      </c>
      <c r="F198" s="102" t="s">
        <v>44</v>
      </c>
      <c r="G198" s="106" t="s">
        <v>614</v>
      </c>
    </row>
    <row r="199" spans="2:11">
      <c r="B199" s="102" t="s">
        <v>322</v>
      </c>
      <c r="C199" s="102" t="s">
        <v>317</v>
      </c>
      <c r="D199" s="102" t="s">
        <v>323</v>
      </c>
      <c r="E199" s="102">
        <v>169</v>
      </c>
      <c r="F199" s="102" t="s">
        <v>44</v>
      </c>
      <c r="G199" s="102" t="s">
        <v>615</v>
      </c>
      <c r="H199" s="102" t="s">
        <v>616</v>
      </c>
    </row>
    <row r="200" spans="2:11">
      <c r="B200" s="102" t="s">
        <v>617</v>
      </c>
      <c r="C200" s="102" t="s">
        <v>317</v>
      </c>
      <c r="D200" s="102" t="s">
        <v>618</v>
      </c>
      <c r="E200" s="102">
        <v>370</v>
      </c>
      <c r="F200" s="102" t="s">
        <v>44</v>
      </c>
      <c r="G200" s="102" t="s">
        <v>619</v>
      </c>
      <c r="H200" s="102" t="s">
        <v>620</v>
      </c>
    </row>
    <row r="201" spans="2:11">
      <c r="B201" s="102" t="s">
        <v>324</v>
      </c>
      <c r="C201" s="102" t="s">
        <v>325</v>
      </c>
      <c r="D201" s="102" t="s">
        <v>326</v>
      </c>
      <c r="E201" s="102">
        <v>357</v>
      </c>
      <c r="F201" s="102" t="s">
        <v>44</v>
      </c>
      <c r="G201" s="102" t="s">
        <v>327</v>
      </c>
    </row>
    <row r="202" spans="2:11">
      <c r="B202" s="102" t="s">
        <v>328</v>
      </c>
      <c r="C202" s="102" t="s">
        <v>329</v>
      </c>
      <c r="D202" s="102" t="s">
        <v>330</v>
      </c>
      <c r="E202" s="102">
        <v>357</v>
      </c>
      <c r="F202" s="102" t="s">
        <v>44</v>
      </c>
      <c r="G202" s="102" t="s">
        <v>331</v>
      </c>
    </row>
    <row r="203" spans="2:11">
      <c r="B203" s="102" t="s">
        <v>332</v>
      </c>
      <c r="C203" s="102" t="s">
        <v>317</v>
      </c>
      <c r="D203" s="102" t="s">
        <v>621</v>
      </c>
      <c r="E203" s="102">
        <v>1151</v>
      </c>
      <c r="F203" s="102" t="s">
        <v>44</v>
      </c>
      <c r="G203" s="102" t="s">
        <v>622</v>
      </c>
    </row>
    <row r="204" spans="2:11">
      <c r="B204" s="102" t="s">
        <v>333</v>
      </c>
      <c r="C204" s="102" t="s">
        <v>317</v>
      </c>
      <c r="D204" s="102" t="s">
        <v>623</v>
      </c>
      <c r="E204" s="102">
        <v>764</v>
      </c>
      <c r="F204" s="102" t="s">
        <v>44</v>
      </c>
      <c r="G204" s="102" t="s">
        <v>624</v>
      </c>
      <c r="K204" s="102" t="s">
        <v>284</v>
      </c>
    </row>
    <row r="205" spans="2:11">
      <c r="B205" s="102" t="s">
        <v>334</v>
      </c>
      <c r="C205" s="102" t="s">
        <v>335</v>
      </c>
      <c r="D205" s="102" t="s">
        <v>336</v>
      </c>
      <c r="E205" s="102">
        <v>20</v>
      </c>
      <c r="F205" s="102" t="s">
        <v>44</v>
      </c>
      <c r="G205" s="102" t="s">
        <v>337</v>
      </c>
    </row>
    <row r="206" spans="2:11">
      <c r="B206" s="102" t="s">
        <v>338</v>
      </c>
      <c r="C206" s="102" t="s">
        <v>339</v>
      </c>
      <c r="D206" s="102" t="s">
        <v>339</v>
      </c>
      <c r="E206" s="102">
        <v>30</v>
      </c>
      <c r="F206" s="102" t="s">
        <v>44</v>
      </c>
      <c r="G206" s="102" t="s">
        <v>340</v>
      </c>
    </row>
    <row r="207" spans="2:11">
      <c r="B207" s="102" t="s">
        <v>341</v>
      </c>
      <c r="C207" s="102" t="s">
        <v>317</v>
      </c>
      <c r="D207" s="102" t="s">
        <v>342</v>
      </c>
      <c r="E207" s="102">
        <v>230</v>
      </c>
      <c r="F207" s="102" t="s">
        <v>44</v>
      </c>
      <c r="G207" s="102" t="s">
        <v>343</v>
      </c>
    </row>
    <row r="208" spans="2:11">
      <c r="B208" s="102" t="s">
        <v>625</v>
      </c>
    </row>
    <row r="209" spans="2:10">
      <c r="B209" s="102" t="s">
        <v>626</v>
      </c>
      <c r="C209" s="102" t="s">
        <v>317</v>
      </c>
      <c r="D209" s="102" t="s">
        <v>627</v>
      </c>
      <c r="E209" s="102">
        <v>1650</v>
      </c>
      <c r="F209" s="102" t="s">
        <v>44</v>
      </c>
      <c r="G209" s="102" t="s">
        <v>881</v>
      </c>
      <c r="H209" s="102" t="s">
        <v>628</v>
      </c>
      <c r="I209" s="102" t="s">
        <v>629</v>
      </c>
    </row>
    <row r="211" spans="2:10">
      <c r="B211" s="102" t="s">
        <v>162</v>
      </c>
    </row>
    <row r="212" spans="2:10" s="110" customFormat="1">
      <c r="B212" s="110" t="s">
        <v>315</v>
      </c>
    </row>
    <row r="213" spans="2:10">
      <c r="B213" s="102" t="s">
        <v>513</v>
      </c>
    </row>
    <row r="215" spans="2:10">
      <c r="B215" s="102" t="s">
        <v>630</v>
      </c>
    </row>
    <row r="216" spans="2:10" s="110" customFormat="1">
      <c r="B216" s="110" t="s">
        <v>164</v>
      </c>
      <c r="C216" s="110" t="s">
        <v>165</v>
      </c>
      <c r="D216" s="110" t="s">
        <v>166</v>
      </c>
      <c r="E216" s="110" t="s">
        <v>876</v>
      </c>
      <c r="F216" s="110" t="s">
        <v>516</v>
      </c>
      <c r="G216" s="110" t="s">
        <v>281</v>
      </c>
      <c r="H216" s="110" t="s">
        <v>282</v>
      </c>
      <c r="I216" s="110" t="s">
        <v>555</v>
      </c>
      <c r="J216" s="110" t="s">
        <v>284</v>
      </c>
    </row>
    <row r="217" spans="2:10" s="110" customFormat="1">
      <c r="B217" s="110" t="s">
        <v>834</v>
      </c>
      <c r="C217" s="110" t="s">
        <v>882</v>
      </c>
      <c r="D217" s="110" t="s">
        <v>631</v>
      </c>
      <c r="E217" s="110">
        <v>285</v>
      </c>
      <c r="F217" s="110" t="s">
        <v>44</v>
      </c>
      <c r="G217" s="110" t="s">
        <v>883</v>
      </c>
      <c r="H217" s="110" t="s">
        <v>838</v>
      </c>
    </row>
    <row r="218" spans="2:10" s="110" customFormat="1">
      <c r="B218" s="111" t="s">
        <v>15</v>
      </c>
      <c r="E218" s="110">
        <v>285</v>
      </c>
      <c r="F218" s="110" t="s">
        <v>44</v>
      </c>
      <c r="G218" s="110" t="s">
        <v>884</v>
      </c>
    </row>
    <row r="219" spans="2:10" s="110" customFormat="1">
      <c r="B219" s="110" t="s">
        <v>841</v>
      </c>
      <c r="E219" s="110">
        <v>285</v>
      </c>
      <c r="F219" s="110" t="s">
        <v>44</v>
      </c>
      <c r="G219" s="110" t="s">
        <v>885</v>
      </c>
    </row>
    <row r="220" spans="2:10" s="110" customFormat="1">
      <c r="B220" s="110" t="s">
        <v>843</v>
      </c>
      <c r="E220" s="110">
        <v>285</v>
      </c>
      <c r="F220" s="110" t="s">
        <v>44</v>
      </c>
      <c r="G220" s="110" t="s">
        <v>886</v>
      </c>
    </row>
    <row r="221" spans="2:10" s="110" customFormat="1">
      <c r="B221" s="110" t="s">
        <v>845</v>
      </c>
      <c r="E221" s="110">
        <v>260</v>
      </c>
      <c r="F221" s="110" t="s">
        <v>44</v>
      </c>
      <c r="G221" s="110" t="s">
        <v>887</v>
      </c>
    </row>
    <row r="222" spans="2:10">
      <c r="B222" s="102" t="s">
        <v>847</v>
      </c>
      <c r="E222" s="102">
        <v>260</v>
      </c>
      <c r="F222" s="102" t="s">
        <v>44</v>
      </c>
      <c r="G222" s="102" t="s">
        <v>888</v>
      </c>
    </row>
    <row r="223" spans="2:10">
      <c r="B223" s="102" t="s">
        <v>849</v>
      </c>
      <c r="E223" s="102">
        <v>260</v>
      </c>
      <c r="F223" s="102" t="s">
        <v>44</v>
      </c>
      <c r="G223" s="102" t="s">
        <v>889</v>
      </c>
    </row>
    <row r="224" spans="2:10">
      <c r="B224" s="112" t="s">
        <v>16</v>
      </c>
      <c r="E224" s="102">
        <v>260</v>
      </c>
      <c r="F224" s="102" t="s">
        <v>44</v>
      </c>
      <c r="G224" s="102" t="s">
        <v>890</v>
      </c>
    </row>
    <row r="225" spans="2:11">
      <c r="B225" s="112" t="s">
        <v>13</v>
      </c>
      <c r="D225" s="102" t="s">
        <v>632</v>
      </c>
      <c r="E225" s="102">
        <v>385</v>
      </c>
      <c r="F225" s="102" t="s">
        <v>44</v>
      </c>
      <c r="G225" s="102" t="s">
        <v>891</v>
      </c>
    </row>
    <row r="226" spans="2:11">
      <c r="B226" s="102" t="s">
        <v>854</v>
      </c>
      <c r="E226" s="102">
        <v>385</v>
      </c>
      <c r="F226" s="102" t="s">
        <v>44</v>
      </c>
      <c r="G226" s="102" t="s">
        <v>892</v>
      </c>
    </row>
    <row r="227" spans="2:11">
      <c r="B227" s="112" t="s">
        <v>14</v>
      </c>
      <c r="E227" s="102">
        <v>360</v>
      </c>
      <c r="F227" s="102" t="s">
        <v>44</v>
      </c>
      <c r="G227" s="102" t="s">
        <v>893</v>
      </c>
    </row>
    <row r="228" spans="2:11">
      <c r="B228" s="102" t="s">
        <v>857</v>
      </c>
      <c r="E228" s="102">
        <v>360</v>
      </c>
      <c r="F228" s="102" t="s">
        <v>44</v>
      </c>
      <c r="G228" s="102" t="s">
        <v>894</v>
      </c>
      <c r="K228" s="102" t="s">
        <v>284</v>
      </c>
    </row>
    <row r="230" spans="2:11">
      <c r="B230" s="102" t="s">
        <v>633</v>
      </c>
    </row>
    <row r="231" spans="2:11">
      <c r="B231" s="102" t="s">
        <v>634</v>
      </c>
      <c r="C231" s="102" t="s">
        <v>317</v>
      </c>
      <c r="D231" s="102" t="s">
        <v>635</v>
      </c>
      <c r="E231" s="102">
        <v>1450</v>
      </c>
      <c r="F231" s="102" t="s">
        <v>44</v>
      </c>
      <c r="G231" s="102" t="s">
        <v>895</v>
      </c>
      <c r="H231" s="102" t="s">
        <v>628</v>
      </c>
      <c r="I231" s="102" t="s">
        <v>629</v>
      </c>
    </row>
    <row r="233" spans="2:11">
      <c r="B233" s="102" t="s">
        <v>162</v>
      </c>
    </row>
    <row r="234" spans="2:11">
      <c r="B234" s="102" t="s">
        <v>315</v>
      </c>
    </row>
    <row r="235" spans="2:11">
      <c r="B235" s="102" t="s">
        <v>513</v>
      </c>
    </row>
    <row r="237" spans="2:11">
      <c r="B237" s="102" t="s">
        <v>164</v>
      </c>
      <c r="C237" s="102" t="s">
        <v>165</v>
      </c>
      <c r="D237" s="102" t="s">
        <v>166</v>
      </c>
      <c r="E237" s="102" t="s">
        <v>876</v>
      </c>
      <c r="F237" s="102" t="s">
        <v>516</v>
      </c>
      <c r="G237" s="102" t="s">
        <v>281</v>
      </c>
      <c r="H237" s="102" t="s">
        <v>282</v>
      </c>
      <c r="I237" s="102" t="s">
        <v>555</v>
      </c>
      <c r="J237" s="102" t="s">
        <v>284</v>
      </c>
    </row>
    <row r="238" spans="2:11">
      <c r="B238" s="102" t="s">
        <v>636</v>
      </c>
    </row>
    <row r="239" spans="2:11">
      <c r="B239" s="102" t="s">
        <v>637</v>
      </c>
      <c r="C239" s="102" t="s">
        <v>638</v>
      </c>
      <c r="D239" s="102" t="s">
        <v>639</v>
      </c>
      <c r="E239" s="102">
        <v>1350</v>
      </c>
      <c r="F239" s="102" t="s">
        <v>44</v>
      </c>
      <c r="G239" s="102" t="s">
        <v>640</v>
      </c>
      <c r="H239" s="102" t="s">
        <v>641</v>
      </c>
      <c r="I239" s="102" t="s">
        <v>642</v>
      </c>
    </row>
    <row r="240" spans="2:11">
      <c r="B240" s="102" t="s">
        <v>643</v>
      </c>
    </row>
    <row r="241" spans="1:9">
      <c r="B241" s="102" t="s">
        <v>644</v>
      </c>
    </row>
    <row r="242" spans="1:9">
      <c r="B242" s="102" t="s">
        <v>645</v>
      </c>
      <c r="C242" s="102" t="s">
        <v>638</v>
      </c>
      <c r="D242" s="102" t="s">
        <v>646</v>
      </c>
      <c r="E242" s="102">
        <v>1600</v>
      </c>
      <c r="F242" s="102" t="s">
        <v>44</v>
      </c>
      <c r="G242" s="102" t="s">
        <v>647</v>
      </c>
      <c r="H242" s="102" t="s">
        <v>641</v>
      </c>
      <c r="I242" s="102" t="s">
        <v>642</v>
      </c>
    </row>
    <row r="243" spans="1:9">
      <c r="B243" s="102" t="s">
        <v>648</v>
      </c>
    </row>
    <row r="244" spans="1:9">
      <c r="B244" s="102" t="s">
        <v>649</v>
      </c>
    </row>
    <row r="245" spans="1:9">
      <c r="B245" s="102" t="s">
        <v>650</v>
      </c>
    </row>
    <row r="246" spans="1:9" ht="12.75" customHeight="1">
      <c r="A246" s="103"/>
      <c r="B246" s="103" t="s">
        <v>651</v>
      </c>
    </row>
    <row r="247" spans="1:9">
      <c r="B247" s="102" t="s">
        <v>652</v>
      </c>
    </row>
    <row r="248" spans="1:9">
      <c r="B248" s="102" t="s">
        <v>653</v>
      </c>
    </row>
    <row r="249" spans="1:9">
      <c r="A249" s="103"/>
      <c r="B249" s="103" t="s">
        <v>654</v>
      </c>
    </row>
    <row r="250" spans="1:9">
      <c r="B250" s="104" t="s">
        <v>655</v>
      </c>
      <c r="G250" s="101"/>
    </row>
    <row r="251" spans="1:9">
      <c r="B251" s="105"/>
      <c r="G251" s="101"/>
    </row>
    <row r="252" spans="1:9">
      <c r="B252" s="104" t="s">
        <v>656</v>
      </c>
      <c r="G252" s="101"/>
    </row>
    <row r="253" spans="1:9">
      <c r="B253" s="105" t="s">
        <v>657</v>
      </c>
      <c r="C253" s="102" t="s">
        <v>638</v>
      </c>
      <c r="D253" s="102" t="s">
        <v>646</v>
      </c>
      <c r="E253" s="102">
        <v>1500</v>
      </c>
      <c r="F253" s="102" t="s">
        <v>44</v>
      </c>
      <c r="G253" s="101" t="s">
        <v>658</v>
      </c>
      <c r="H253" s="102" t="s">
        <v>641</v>
      </c>
      <c r="I253" s="102" t="s">
        <v>642</v>
      </c>
    </row>
    <row r="254" spans="1:9">
      <c r="B254" s="104" t="s">
        <v>659</v>
      </c>
      <c r="G254" s="101"/>
    </row>
    <row r="255" spans="1:9">
      <c r="B255" s="105" t="s">
        <v>660</v>
      </c>
      <c r="G255" s="101"/>
    </row>
    <row r="256" spans="1:9">
      <c r="B256" s="104" t="s">
        <v>661</v>
      </c>
      <c r="C256" s="102" t="s">
        <v>638</v>
      </c>
      <c r="D256" s="102" t="s">
        <v>646</v>
      </c>
      <c r="E256" s="102">
        <v>1800</v>
      </c>
      <c r="F256" s="102" t="s">
        <v>44</v>
      </c>
      <c r="G256" s="102" t="s">
        <v>658</v>
      </c>
      <c r="H256" s="102" t="s">
        <v>641</v>
      </c>
      <c r="I256" s="102" t="s">
        <v>642</v>
      </c>
    </row>
    <row r="257" spans="2:11">
      <c r="B257" s="105" t="s">
        <v>662</v>
      </c>
      <c r="G257" s="102" t="s">
        <v>640</v>
      </c>
    </row>
    <row r="258" spans="2:11">
      <c r="B258" s="102" t="s">
        <v>663</v>
      </c>
      <c r="G258" s="102" t="s">
        <v>640</v>
      </c>
    </row>
    <row r="259" spans="2:11">
      <c r="B259" s="102" t="s">
        <v>664</v>
      </c>
      <c r="G259" s="102" t="s">
        <v>640</v>
      </c>
    </row>
    <row r="260" spans="2:11">
      <c r="B260" s="102" t="s">
        <v>665</v>
      </c>
      <c r="G260" s="102" t="s">
        <v>640</v>
      </c>
    </row>
    <row r="261" spans="2:11">
      <c r="B261" s="102" t="s">
        <v>666</v>
      </c>
      <c r="G261" s="102" t="s">
        <v>640</v>
      </c>
    </row>
    <row r="262" spans="2:11">
      <c r="B262" s="102" t="s">
        <v>667</v>
      </c>
      <c r="G262" s="102" t="s">
        <v>640</v>
      </c>
      <c r="K262" s="102" t="s">
        <v>284</v>
      </c>
    </row>
    <row r="263" spans="2:11">
      <c r="B263" s="102" t="s">
        <v>668</v>
      </c>
      <c r="G263" s="102" t="s">
        <v>640</v>
      </c>
    </row>
    <row r="264" spans="2:11">
      <c r="B264" s="102" t="s">
        <v>669</v>
      </c>
    </row>
    <row r="268" spans="2:11">
      <c r="B268" s="102" t="s">
        <v>670</v>
      </c>
      <c r="G268" s="101"/>
    </row>
    <row r="269" spans="2:11">
      <c r="G269" s="101"/>
    </row>
    <row r="270" spans="2:11">
      <c r="B270" s="102" t="s">
        <v>633</v>
      </c>
      <c r="G270" s="101"/>
    </row>
    <row r="271" spans="2:11">
      <c r="B271" s="102" t="s">
        <v>164</v>
      </c>
      <c r="C271" s="102" t="s">
        <v>165</v>
      </c>
      <c r="D271" s="102" t="s">
        <v>166</v>
      </c>
      <c r="E271" s="102" t="s">
        <v>876</v>
      </c>
      <c r="F271" s="102" t="s">
        <v>516</v>
      </c>
      <c r="G271" s="101" t="s">
        <v>281</v>
      </c>
      <c r="H271" s="102" t="s">
        <v>282</v>
      </c>
      <c r="I271" s="102" t="s">
        <v>555</v>
      </c>
      <c r="J271" s="102" t="s">
        <v>284</v>
      </c>
    </row>
    <row r="272" spans="2:11">
      <c r="B272" s="102" t="s">
        <v>344</v>
      </c>
      <c r="C272" s="102" t="s">
        <v>329</v>
      </c>
      <c r="D272" s="102" t="s">
        <v>345</v>
      </c>
      <c r="E272" s="102">
        <v>1149</v>
      </c>
      <c r="F272" s="102" t="s">
        <v>44</v>
      </c>
      <c r="G272" s="101" t="s">
        <v>671</v>
      </c>
    </row>
    <row r="273" spans="2:7">
      <c r="B273" s="102" t="s">
        <v>346</v>
      </c>
      <c r="C273" s="102" t="s">
        <v>329</v>
      </c>
      <c r="D273" s="102" t="s">
        <v>345</v>
      </c>
      <c r="E273" s="102">
        <v>1149</v>
      </c>
      <c r="F273" s="102" t="s">
        <v>44</v>
      </c>
      <c r="G273" s="101" t="s">
        <v>672</v>
      </c>
    </row>
    <row r="274" spans="2:7">
      <c r="B274" s="102" t="s">
        <v>347</v>
      </c>
      <c r="C274" s="102" t="s">
        <v>325</v>
      </c>
      <c r="D274" s="102" t="s">
        <v>348</v>
      </c>
      <c r="E274" s="102">
        <v>935</v>
      </c>
      <c r="F274" s="102" t="s">
        <v>44</v>
      </c>
      <c r="G274" s="102" t="s">
        <v>673</v>
      </c>
    </row>
    <row r="275" spans="2:7">
      <c r="B275" s="102" t="s">
        <v>349</v>
      </c>
      <c r="C275" s="102" t="s">
        <v>325</v>
      </c>
      <c r="D275" s="102" t="s">
        <v>348</v>
      </c>
      <c r="E275" s="102">
        <v>935</v>
      </c>
      <c r="F275" s="102" t="s">
        <v>44</v>
      </c>
      <c r="G275" s="102" t="s">
        <v>673</v>
      </c>
    </row>
    <row r="276" spans="2:7">
      <c r="B276" s="102" t="s">
        <v>350</v>
      </c>
      <c r="C276" s="102" t="s">
        <v>325</v>
      </c>
      <c r="D276" s="102" t="s">
        <v>351</v>
      </c>
      <c r="E276" s="102">
        <v>1180</v>
      </c>
      <c r="F276" s="102" t="s">
        <v>44</v>
      </c>
      <c r="G276" s="102" t="s">
        <v>674</v>
      </c>
    </row>
    <row r="277" spans="2:7">
      <c r="B277" s="102" t="s">
        <v>352</v>
      </c>
      <c r="C277" s="102" t="s">
        <v>325</v>
      </c>
      <c r="D277" s="102" t="s">
        <v>351</v>
      </c>
      <c r="E277" s="102">
        <v>1316</v>
      </c>
      <c r="F277" s="102" t="s">
        <v>44</v>
      </c>
      <c r="G277" s="101" t="s">
        <v>674</v>
      </c>
    </row>
    <row r="278" spans="2:7">
      <c r="G278" s="101"/>
    </row>
    <row r="279" spans="2:7">
      <c r="G279" s="101"/>
    </row>
    <row r="280" spans="2:7">
      <c r="G280" s="101"/>
    </row>
    <row r="281" spans="2:7">
      <c r="G281" s="101"/>
    </row>
    <row r="282" spans="2:7">
      <c r="G282" s="101"/>
    </row>
    <row r="283" spans="2:7">
      <c r="G283" s="101"/>
    </row>
    <row r="292" spans="6:7">
      <c r="F292" s="103"/>
      <c r="G292" s="101"/>
    </row>
    <row r="293" spans="6:7">
      <c r="F293" s="103"/>
      <c r="G293" s="101"/>
    </row>
    <row r="294" spans="6:7">
      <c r="F294" s="103"/>
      <c r="G294" s="101"/>
    </row>
    <row r="296" spans="6:7">
      <c r="F296" s="103"/>
      <c r="G296" s="101"/>
    </row>
    <row r="298" spans="6:7">
      <c r="F298" s="103"/>
      <c r="G298" s="101"/>
    </row>
    <row r="300" spans="6:7">
      <c r="F300" s="103"/>
      <c r="G300" s="101"/>
    </row>
    <row r="302" spans="6:7">
      <c r="F302" s="103"/>
      <c r="G302" s="101"/>
    </row>
    <row r="304" spans="6:7">
      <c r="F304" s="103"/>
      <c r="G304" s="101"/>
    </row>
    <row r="306" spans="1:7">
      <c r="F306" s="103"/>
      <c r="G306" s="101"/>
    </row>
    <row r="307" spans="1:7">
      <c r="F307" s="103"/>
      <c r="G307" s="101"/>
    </row>
    <row r="312" spans="1:7">
      <c r="A312" s="103"/>
      <c r="B312" s="103"/>
    </row>
    <row r="316" spans="1:7">
      <c r="F316" s="103"/>
      <c r="G316" s="101"/>
    </row>
    <row r="317" spans="1:7">
      <c r="F317" s="103"/>
      <c r="G317" s="101"/>
    </row>
    <row r="318" spans="1:7">
      <c r="G318" s="101"/>
    </row>
    <row r="319" spans="1:7">
      <c r="F319" s="103"/>
      <c r="G319" s="101"/>
    </row>
    <row r="320" spans="1:7">
      <c r="G320" s="101"/>
    </row>
    <row r="321" spans="7:7">
      <c r="G321" s="101"/>
    </row>
    <row r="322" spans="7:7">
      <c r="G322" s="101"/>
    </row>
    <row r="323" spans="7:7">
      <c r="G323" s="101"/>
    </row>
    <row r="324" spans="7:7">
      <c r="G324" s="101"/>
    </row>
    <row r="325" spans="7:7">
      <c r="G325" s="101"/>
    </row>
    <row r="329" spans="7:7">
      <c r="G329" s="101"/>
    </row>
    <row r="330" spans="7:7">
      <c r="G330" s="101"/>
    </row>
    <row r="331" spans="7:7">
      <c r="G331" s="101"/>
    </row>
    <row r="332" spans="7:7">
      <c r="G332" s="101"/>
    </row>
    <row r="333" spans="7:7">
      <c r="G333" s="101"/>
    </row>
    <row r="334" spans="7:7">
      <c r="G334" s="101"/>
    </row>
    <row r="335" spans="7:7">
      <c r="G335" s="101"/>
    </row>
    <row r="336" spans="7:7">
      <c r="G336" s="101"/>
    </row>
    <row r="341" spans="1:7">
      <c r="A341" s="103"/>
      <c r="B341" s="103"/>
    </row>
    <row r="345" spans="1:7">
      <c r="G345" s="101"/>
    </row>
    <row r="346" spans="1:7">
      <c r="G346" s="101"/>
    </row>
    <row r="347" spans="1:7">
      <c r="G347" s="101"/>
    </row>
    <row r="348" spans="1:7">
      <c r="G348" s="101"/>
    </row>
    <row r="349" spans="1:7">
      <c r="G349" s="101"/>
    </row>
    <row r="351" spans="1:7">
      <c r="G351" s="101"/>
    </row>
    <row r="355" spans="7:7">
      <c r="G355" s="101"/>
    </row>
    <row r="356" spans="7:7">
      <c r="G356" s="101"/>
    </row>
    <row r="357" spans="7:7">
      <c r="G357" s="101"/>
    </row>
    <row r="358" spans="7:7">
      <c r="G358" s="101"/>
    </row>
    <row r="359" spans="7:7">
      <c r="G359" s="101"/>
    </row>
    <row r="360" spans="7:7">
      <c r="G360" s="101"/>
    </row>
    <row r="361" spans="7:7">
      <c r="G361" s="101"/>
    </row>
    <row r="365" spans="7:7">
      <c r="G365" s="101"/>
    </row>
    <row r="366" spans="7:7">
      <c r="G366" s="101"/>
    </row>
    <row r="367" spans="7:7">
      <c r="G367" s="101"/>
    </row>
    <row r="368" spans="7:7">
      <c r="G368" s="101"/>
    </row>
    <row r="369" spans="1:7">
      <c r="G369" s="101"/>
    </row>
    <row r="370" spans="1:7">
      <c r="G370" s="101"/>
    </row>
    <row r="371" spans="1:7">
      <c r="G371" s="101"/>
    </row>
    <row r="372" spans="1:7">
      <c r="G372" s="101"/>
    </row>
    <row r="373" spans="1:7">
      <c r="G373" s="101"/>
    </row>
    <row r="374" spans="1:7">
      <c r="G374" s="101"/>
    </row>
    <row r="375" spans="1:7">
      <c r="G375" s="101"/>
    </row>
    <row r="376" spans="1:7">
      <c r="G376" s="101"/>
    </row>
    <row r="377" spans="1:7">
      <c r="G377" s="101"/>
    </row>
    <row r="378" spans="1:7">
      <c r="A378" s="103"/>
      <c r="B378" s="103"/>
      <c r="F378" s="103"/>
      <c r="G378" s="101"/>
    </row>
    <row r="379" spans="1:7">
      <c r="A379" s="103"/>
      <c r="B379" s="103"/>
      <c r="G379" s="101"/>
    </row>
    <row r="380" spans="1:7">
      <c r="A380" s="103"/>
      <c r="B380" s="103"/>
      <c r="G380" s="101"/>
    </row>
    <row r="381" spans="1:7">
      <c r="G381" s="101"/>
    </row>
    <row r="382" spans="1:7">
      <c r="G382" s="101"/>
    </row>
    <row r="383" spans="1:7">
      <c r="G383" s="101"/>
    </row>
    <row r="384" spans="1:7">
      <c r="G384" s="101"/>
    </row>
    <row r="385" spans="7:7">
      <c r="G385" s="101"/>
    </row>
    <row r="386" spans="7:7">
      <c r="G386" s="101"/>
    </row>
    <row r="387" spans="7:7">
      <c r="G387" s="101"/>
    </row>
    <row r="389" spans="7:7">
      <c r="G389" s="101"/>
    </row>
  </sheetData>
  <sheetProtection algorithmName="SHA-512" hashValue="5RJ1qAcp2UGLI6ok5Y55ZWGsiUfeiyXdjLOxSVFWTJvj+otf2TK5yiqWcC+Irr9pBNWEXHQQcl5yj+imyn/9Pw==" saltValue="DTieuDuowKksYR5Jc0EbXQ==" spinCount="100000" sheet="1" objects="1" scenarios="1"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78"/>
  <sheetViews>
    <sheetView topLeftCell="XFD1" workbookViewId="0">
      <selection activeCell="XFD1" sqref="A1:XFD1"/>
    </sheetView>
  </sheetViews>
  <sheetFormatPr defaultColWidth="0" defaultRowHeight="12.75"/>
  <cols>
    <col min="27" max="16384" width="9.140625" hidden="1"/>
  </cols>
  <sheetData>
    <row r="1" spans="1:26" s="102" customFormat="1">
      <c r="A1" s="102" t="s">
        <v>280</v>
      </c>
    </row>
    <row r="2" spans="1:26">
      <c r="B2" t="s">
        <v>675</v>
      </c>
    </row>
    <row r="3" spans="1:26">
      <c r="B3" t="s">
        <v>676</v>
      </c>
    </row>
    <row r="5" spans="1:26">
      <c r="B5" t="s">
        <v>677</v>
      </c>
      <c r="D5">
        <v>43843</v>
      </c>
    </row>
    <row r="6" spans="1:26">
      <c r="B6" t="s">
        <v>678</v>
      </c>
      <c r="D6">
        <v>43891</v>
      </c>
    </row>
    <row r="8" spans="1:26">
      <c r="B8" t="s">
        <v>679</v>
      </c>
    </row>
    <row r="9" spans="1:26">
      <c r="B9" t="s">
        <v>680</v>
      </c>
      <c r="C9" t="s">
        <v>681</v>
      </c>
      <c r="D9" t="s">
        <v>682</v>
      </c>
      <c r="E9" t="s">
        <v>683</v>
      </c>
      <c r="F9" t="s">
        <v>684</v>
      </c>
      <c r="G9" t="s">
        <v>134</v>
      </c>
      <c r="H9" t="s">
        <v>685</v>
      </c>
      <c r="I9" t="s">
        <v>686</v>
      </c>
      <c r="J9" t="s">
        <v>687</v>
      </c>
      <c r="K9" t="s">
        <v>688</v>
      </c>
      <c r="L9" t="s">
        <v>689</v>
      </c>
      <c r="M9" t="s">
        <v>690</v>
      </c>
      <c r="N9" t="s">
        <v>175</v>
      </c>
      <c r="O9" t="s">
        <v>691</v>
      </c>
      <c r="P9" t="s">
        <v>692</v>
      </c>
      <c r="Q9" t="s">
        <v>264</v>
      </c>
      <c r="W9" t="s">
        <v>693</v>
      </c>
      <c r="X9" t="s">
        <v>694</v>
      </c>
      <c r="Y9" t="s">
        <v>695</v>
      </c>
      <c r="Z9" t="s">
        <v>180</v>
      </c>
    </row>
    <row r="10" spans="1:26" ht="38.25">
      <c r="B10" t="s">
        <v>181</v>
      </c>
      <c r="C10" t="s">
        <v>696</v>
      </c>
      <c r="D10" t="s">
        <v>183</v>
      </c>
      <c r="E10">
        <v>124</v>
      </c>
      <c r="F10" t="s">
        <v>45</v>
      </c>
      <c r="G10" t="s">
        <v>184</v>
      </c>
      <c r="H10">
        <v>2</v>
      </c>
      <c r="I10" t="s">
        <v>185</v>
      </c>
      <c r="J10" s="108" t="s">
        <v>265</v>
      </c>
      <c r="K10" t="s">
        <v>187</v>
      </c>
      <c r="L10" t="s">
        <v>188</v>
      </c>
      <c r="M10" s="108" t="s">
        <v>266</v>
      </c>
      <c r="P10" s="108" t="s">
        <v>697</v>
      </c>
      <c r="Q10" t="s">
        <v>184</v>
      </c>
      <c r="R10" t="s">
        <v>267</v>
      </c>
      <c r="S10" t="s">
        <v>268</v>
      </c>
      <c r="T10" t="s">
        <v>269</v>
      </c>
      <c r="X10" t="s">
        <v>189</v>
      </c>
      <c r="Y10" t="s">
        <v>190</v>
      </c>
    </row>
    <row r="11" spans="1:26" ht="38.25">
      <c r="B11" t="s">
        <v>191</v>
      </c>
      <c r="C11" t="s">
        <v>182</v>
      </c>
      <c r="D11" t="s">
        <v>183</v>
      </c>
      <c r="E11">
        <v>149</v>
      </c>
      <c r="F11" t="s">
        <v>45</v>
      </c>
      <c r="J11" s="108" t="s">
        <v>270</v>
      </c>
      <c r="M11" s="108" t="s">
        <v>271</v>
      </c>
      <c r="Q11" t="s">
        <v>194</v>
      </c>
      <c r="R11" t="s">
        <v>272</v>
      </c>
      <c r="S11" t="s">
        <v>192</v>
      </c>
      <c r="U11" t="s">
        <v>269</v>
      </c>
    </row>
    <row r="12" spans="1:26" ht="38.25">
      <c r="B12" t="s">
        <v>193</v>
      </c>
      <c r="C12" t="s">
        <v>182</v>
      </c>
      <c r="D12" t="s">
        <v>183</v>
      </c>
      <c r="E12">
        <v>197</v>
      </c>
      <c r="F12" t="s">
        <v>45</v>
      </c>
      <c r="M12" s="108" t="s">
        <v>273</v>
      </c>
      <c r="N12" t="s">
        <v>269</v>
      </c>
      <c r="O12" t="s">
        <v>269</v>
      </c>
      <c r="R12" t="s">
        <v>274</v>
      </c>
      <c r="S12" t="s">
        <v>195</v>
      </c>
      <c r="V12" t="s">
        <v>269</v>
      </c>
    </row>
    <row r="13" spans="1:26" ht="38.25">
      <c r="B13" t="s">
        <v>196</v>
      </c>
      <c r="C13" t="s">
        <v>182</v>
      </c>
      <c r="D13" t="s">
        <v>197</v>
      </c>
      <c r="E13">
        <v>256</v>
      </c>
      <c r="F13" t="s">
        <v>45</v>
      </c>
      <c r="H13">
        <v>5</v>
      </c>
      <c r="J13" t="s">
        <v>198</v>
      </c>
      <c r="L13" t="s">
        <v>186</v>
      </c>
      <c r="M13" s="108" t="s">
        <v>271</v>
      </c>
      <c r="S13" t="s">
        <v>268</v>
      </c>
      <c r="T13" t="s">
        <v>269</v>
      </c>
      <c r="X13" t="s">
        <v>199</v>
      </c>
      <c r="Y13" t="s">
        <v>200</v>
      </c>
    </row>
    <row r="14" spans="1:26" ht="38.25">
      <c r="B14" t="s">
        <v>201</v>
      </c>
      <c r="C14" t="s">
        <v>182</v>
      </c>
      <c r="D14" t="s">
        <v>197</v>
      </c>
      <c r="E14">
        <v>268</v>
      </c>
      <c r="F14" t="s">
        <v>45</v>
      </c>
      <c r="M14" s="108" t="s">
        <v>271</v>
      </c>
      <c r="O14" t="s">
        <v>269</v>
      </c>
      <c r="R14" t="s">
        <v>272</v>
      </c>
      <c r="S14" t="s">
        <v>275</v>
      </c>
      <c r="U14" t="s">
        <v>269</v>
      </c>
    </row>
    <row r="15" spans="1:26" ht="38.25">
      <c r="B15" t="s">
        <v>202</v>
      </c>
      <c r="C15" t="s">
        <v>182</v>
      </c>
      <c r="D15" t="s">
        <v>197</v>
      </c>
      <c r="E15">
        <v>304</v>
      </c>
      <c r="F15" t="s">
        <v>45</v>
      </c>
      <c r="M15" s="108" t="s">
        <v>273</v>
      </c>
      <c r="N15" t="s">
        <v>269</v>
      </c>
    </row>
    <row r="16" spans="1:26" ht="38.25">
      <c r="B16" t="s">
        <v>203</v>
      </c>
      <c r="C16" t="s">
        <v>182</v>
      </c>
      <c r="D16" t="s">
        <v>197</v>
      </c>
      <c r="E16">
        <v>341</v>
      </c>
      <c r="F16" t="s">
        <v>45</v>
      </c>
      <c r="M16" s="108" t="s">
        <v>273</v>
      </c>
      <c r="N16" t="s">
        <v>269</v>
      </c>
      <c r="O16" t="s">
        <v>269</v>
      </c>
      <c r="R16" t="s">
        <v>276</v>
      </c>
      <c r="S16" t="s">
        <v>277</v>
      </c>
      <c r="V16" t="s">
        <v>269</v>
      </c>
    </row>
    <row r="17" spans="2:26" ht="25.5">
      <c r="B17" t="s">
        <v>204</v>
      </c>
      <c r="C17" t="s">
        <v>182</v>
      </c>
      <c r="D17" t="s">
        <v>197</v>
      </c>
      <c r="E17">
        <v>231</v>
      </c>
      <c r="F17" t="s">
        <v>45</v>
      </c>
      <c r="J17" t="s">
        <v>205</v>
      </c>
      <c r="M17" s="108" t="s">
        <v>266</v>
      </c>
      <c r="Q17" t="s">
        <v>184</v>
      </c>
    </row>
    <row r="19" spans="2:26" ht="153">
      <c r="B19" s="108" t="s">
        <v>698</v>
      </c>
    </row>
    <row r="21" spans="2:26">
      <c r="B21" t="s">
        <v>699</v>
      </c>
    </row>
    <row r="22" spans="2:26">
      <c r="B22" t="s">
        <v>680</v>
      </c>
      <c r="C22" t="s">
        <v>681</v>
      </c>
      <c r="D22" t="s">
        <v>682</v>
      </c>
      <c r="E22" t="s">
        <v>683</v>
      </c>
      <c r="F22" t="s">
        <v>684</v>
      </c>
      <c r="G22" t="s">
        <v>134</v>
      </c>
      <c r="H22" t="s">
        <v>685</v>
      </c>
      <c r="I22" t="s">
        <v>686</v>
      </c>
      <c r="J22" t="s">
        <v>687</v>
      </c>
      <c r="K22" t="s">
        <v>688</v>
      </c>
      <c r="L22" t="s">
        <v>689</v>
      </c>
      <c r="M22" t="s">
        <v>690</v>
      </c>
      <c r="N22" t="s">
        <v>175</v>
      </c>
      <c r="O22" t="s">
        <v>691</v>
      </c>
      <c r="P22" t="s">
        <v>692</v>
      </c>
      <c r="Q22" t="s">
        <v>264</v>
      </c>
      <c r="W22" t="s">
        <v>693</v>
      </c>
      <c r="X22" t="s">
        <v>694</v>
      </c>
      <c r="Y22" t="s">
        <v>695</v>
      </c>
      <c r="Z22" t="s">
        <v>180</v>
      </c>
    </row>
    <row r="23" spans="2:26" ht="25.5">
      <c r="B23" t="s">
        <v>5</v>
      </c>
      <c r="C23" t="s">
        <v>700</v>
      </c>
      <c r="D23" t="s">
        <v>208</v>
      </c>
      <c r="E23">
        <v>92</v>
      </c>
      <c r="F23" t="s">
        <v>45</v>
      </c>
      <c r="G23" t="s">
        <v>209</v>
      </c>
      <c r="H23" t="s">
        <v>701</v>
      </c>
      <c r="I23" t="s">
        <v>185</v>
      </c>
      <c r="J23" t="s">
        <v>210</v>
      </c>
      <c r="K23" t="s">
        <v>187</v>
      </c>
      <c r="P23" s="108" t="s">
        <v>278</v>
      </c>
      <c r="X23" t="s">
        <v>211</v>
      </c>
      <c r="Y23" t="s">
        <v>212</v>
      </c>
    </row>
    <row r="24" spans="2:26" ht="25.5">
      <c r="B24" t="s">
        <v>213</v>
      </c>
      <c r="C24" t="s">
        <v>207</v>
      </c>
      <c r="D24" t="s">
        <v>214</v>
      </c>
      <c r="E24">
        <v>193</v>
      </c>
      <c r="F24" t="s">
        <v>45</v>
      </c>
      <c r="G24" t="s">
        <v>209</v>
      </c>
      <c r="H24" t="s">
        <v>702</v>
      </c>
      <c r="J24" t="s">
        <v>210</v>
      </c>
      <c r="K24" t="s">
        <v>215</v>
      </c>
      <c r="L24" t="s">
        <v>216</v>
      </c>
      <c r="P24" s="108" t="s">
        <v>278</v>
      </c>
      <c r="X24" t="s">
        <v>217</v>
      </c>
      <c r="Y24" t="s">
        <v>218</v>
      </c>
    </row>
    <row r="25" spans="2:26" ht="38.25">
      <c r="B25" t="s">
        <v>219</v>
      </c>
      <c r="C25" t="s">
        <v>696</v>
      </c>
      <c r="D25" t="s">
        <v>220</v>
      </c>
      <c r="E25">
        <v>124</v>
      </c>
      <c r="F25" t="s">
        <v>45</v>
      </c>
      <c r="G25" t="s">
        <v>184</v>
      </c>
      <c r="H25">
        <v>2</v>
      </c>
      <c r="J25" s="108" t="s">
        <v>270</v>
      </c>
      <c r="K25" t="s">
        <v>187</v>
      </c>
      <c r="L25" t="s">
        <v>188</v>
      </c>
      <c r="P25" s="108" t="s">
        <v>697</v>
      </c>
      <c r="X25" t="s">
        <v>189</v>
      </c>
      <c r="Y25" t="s">
        <v>221</v>
      </c>
    </row>
    <row r="26" spans="2:26">
      <c r="B26" t="s">
        <v>222</v>
      </c>
      <c r="C26" t="s">
        <v>182</v>
      </c>
      <c r="D26" t="s">
        <v>220</v>
      </c>
      <c r="E26">
        <v>149</v>
      </c>
      <c r="F26" t="s">
        <v>45</v>
      </c>
      <c r="G26" t="s">
        <v>184</v>
      </c>
      <c r="O26" t="s">
        <v>269</v>
      </c>
    </row>
    <row r="27" spans="2:26">
      <c r="B27" t="s">
        <v>223</v>
      </c>
      <c r="C27" t="s">
        <v>182</v>
      </c>
      <c r="D27" t="s">
        <v>197</v>
      </c>
      <c r="E27">
        <v>231</v>
      </c>
      <c r="F27" t="s">
        <v>45</v>
      </c>
      <c r="G27" t="s">
        <v>184</v>
      </c>
      <c r="H27">
        <v>5</v>
      </c>
      <c r="J27" t="s">
        <v>198</v>
      </c>
      <c r="L27" t="s">
        <v>186</v>
      </c>
      <c r="X27" t="s">
        <v>199</v>
      </c>
      <c r="Y27" t="s">
        <v>224</v>
      </c>
    </row>
    <row r="28" spans="2:26">
      <c r="B28" t="s">
        <v>225</v>
      </c>
      <c r="C28" t="s">
        <v>182</v>
      </c>
      <c r="D28" t="s">
        <v>197</v>
      </c>
      <c r="E28">
        <v>256</v>
      </c>
      <c r="F28" t="s">
        <v>45</v>
      </c>
      <c r="G28" t="s">
        <v>184</v>
      </c>
      <c r="O28" t="s">
        <v>269</v>
      </c>
    </row>
    <row r="29" spans="2:26">
      <c r="B29" t="s">
        <v>60</v>
      </c>
      <c r="C29" t="s">
        <v>182</v>
      </c>
      <c r="D29" t="s">
        <v>226</v>
      </c>
      <c r="E29">
        <v>158</v>
      </c>
      <c r="F29" t="s">
        <v>45</v>
      </c>
      <c r="G29" t="s">
        <v>184</v>
      </c>
      <c r="H29" t="s">
        <v>701</v>
      </c>
      <c r="J29" t="s">
        <v>210</v>
      </c>
      <c r="W29" t="s">
        <v>703</v>
      </c>
      <c r="X29" t="s">
        <v>211</v>
      </c>
      <c r="Y29" t="s">
        <v>212</v>
      </c>
    </row>
    <row r="30" spans="2:26">
      <c r="B30" t="s">
        <v>59</v>
      </c>
      <c r="C30" t="s">
        <v>182</v>
      </c>
      <c r="D30" t="s">
        <v>228</v>
      </c>
      <c r="E30">
        <v>131</v>
      </c>
      <c r="F30" t="s">
        <v>45</v>
      </c>
      <c r="G30" t="s">
        <v>209</v>
      </c>
    </row>
    <row r="31" spans="2:26">
      <c r="B31" t="s">
        <v>229</v>
      </c>
      <c r="C31" t="s">
        <v>182</v>
      </c>
      <c r="D31" t="s">
        <v>230</v>
      </c>
      <c r="E31">
        <v>258</v>
      </c>
      <c r="F31" t="s">
        <v>45</v>
      </c>
      <c r="G31" t="s">
        <v>184</v>
      </c>
      <c r="H31" t="s">
        <v>702</v>
      </c>
      <c r="K31" t="s">
        <v>215</v>
      </c>
      <c r="L31" t="s">
        <v>216</v>
      </c>
      <c r="W31" t="s">
        <v>703</v>
      </c>
      <c r="X31" t="s">
        <v>217</v>
      </c>
      <c r="Y31" t="s">
        <v>218</v>
      </c>
    </row>
    <row r="32" spans="2:26">
      <c r="B32" t="s">
        <v>231</v>
      </c>
      <c r="C32" t="s">
        <v>182</v>
      </c>
      <c r="D32" t="s">
        <v>232</v>
      </c>
      <c r="E32">
        <v>231</v>
      </c>
      <c r="F32" t="s">
        <v>45</v>
      </c>
      <c r="G32" t="s">
        <v>209</v>
      </c>
    </row>
    <row r="34" spans="2:26">
      <c r="B34" t="s">
        <v>704</v>
      </c>
    </row>
    <row r="36" spans="2:26">
      <c r="B36" t="s">
        <v>705</v>
      </c>
    </row>
    <row r="37" spans="2:26">
      <c r="B37" t="s">
        <v>680</v>
      </c>
      <c r="C37" t="s">
        <v>681</v>
      </c>
      <c r="D37" t="s">
        <v>682</v>
      </c>
      <c r="E37" t="s">
        <v>683</v>
      </c>
      <c r="F37" t="s">
        <v>684</v>
      </c>
      <c r="G37" t="s">
        <v>134</v>
      </c>
      <c r="H37" t="s">
        <v>685</v>
      </c>
      <c r="I37" t="s">
        <v>686</v>
      </c>
      <c r="J37" t="s">
        <v>687</v>
      </c>
      <c r="K37" t="s">
        <v>688</v>
      </c>
      <c r="L37" t="s">
        <v>689</v>
      </c>
      <c r="M37" t="s">
        <v>690</v>
      </c>
      <c r="N37" t="s">
        <v>175</v>
      </c>
      <c r="O37" t="s">
        <v>691</v>
      </c>
      <c r="P37" t="s">
        <v>692</v>
      </c>
      <c r="Q37" t="s">
        <v>264</v>
      </c>
      <c r="W37" t="s">
        <v>693</v>
      </c>
      <c r="X37" t="s">
        <v>694</v>
      </c>
      <c r="Y37" t="s">
        <v>695</v>
      </c>
      <c r="Z37" t="s">
        <v>180</v>
      </c>
    </row>
    <row r="38" spans="2:26" ht="25.5">
      <c r="B38" t="s">
        <v>6</v>
      </c>
      <c r="C38" t="s">
        <v>700</v>
      </c>
      <c r="D38" t="s">
        <v>235</v>
      </c>
      <c r="E38">
        <v>190</v>
      </c>
      <c r="F38" t="s">
        <v>45</v>
      </c>
      <c r="G38" t="s">
        <v>236</v>
      </c>
      <c r="H38" t="s">
        <v>706</v>
      </c>
      <c r="I38" t="s">
        <v>237</v>
      </c>
      <c r="J38" t="s">
        <v>238</v>
      </c>
      <c r="K38" t="s">
        <v>707</v>
      </c>
      <c r="L38" t="s">
        <v>240</v>
      </c>
      <c r="M38" t="s">
        <v>708</v>
      </c>
      <c r="P38" s="108" t="s">
        <v>278</v>
      </c>
      <c r="X38" t="s">
        <v>242</v>
      </c>
      <c r="Y38" t="s">
        <v>243</v>
      </c>
    </row>
    <row r="39" spans="2:26" ht="38.25">
      <c r="B39" t="s">
        <v>46</v>
      </c>
      <c r="C39" t="s">
        <v>696</v>
      </c>
      <c r="D39" t="s">
        <v>244</v>
      </c>
      <c r="E39">
        <v>226</v>
      </c>
      <c r="F39" t="s">
        <v>45</v>
      </c>
      <c r="G39" t="s">
        <v>236</v>
      </c>
      <c r="P39" s="108" t="s">
        <v>697</v>
      </c>
    </row>
    <row r="40" spans="2:26">
      <c r="B40" t="s">
        <v>245</v>
      </c>
      <c r="C40" t="s">
        <v>182</v>
      </c>
      <c r="D40" t="s">
        <v>246</v>
      </c>
      <c r="E40">
        <v>253</v>
      </c>
      <c r="F40" t="s">
        <v>45</v>
      </c>
      <c r="G40" t="s">
        <v>184</v>
      </c>
      <c r="W40" t="s">
        <v>709</v>
      </c>
    </row>
    <row r="41" spans="2:26">
      <c r="B41" t="s">
        <v>247</v>
      </c>
      <c r="C41" t="s">
        <v>182</v>
      </c>
      <c r="D41" t="s">
        <v>248</v>
      </c>
      <c r="E41">
        <v>314</v>
      </c>
      <c r="F41" t="s">
        <v>45</v>
      </c>
      <c r="W41" t="s">
        <v>710</v>
      </c>
    </row>
    <row r="42" spans="2:26">
      <c r="B42" t="s">
        <v>250</v>
      </c>
      <c r="C42" t="s">
        <v>182</v>
      </c>
      <c r="D42" t="s">
        <v>251</v>
      </c>
      <c r="E42">
        <v>399</v>
      </c>
      <c r="F42" t="s">
        <v>45</v>
      </c>
      <c r="W42" t="s">
        <v>711</v>
      </c>
    </row>
    <row r="43" spans="2:26">
      <c r="B43" t="s">
        <v>54</v>
      </c>
      <c r="C43" t="s">
        <v>182</v>
      </c>
      <c r="D43" t="s">
        <v>253</v>
      </c>
      <c r="E43">
        <v>262</v>
      </c>
      <c r="F43" t="s">
        <v>45</v>
      </c>
      <c r="W43" t="s">
        <v>712</v>
      </c>
    </row>
    <row r="44" spans="2:26">
      <c r="B44" t="s">
        <v>47</v>
      </c>
      <c r="C44" t="s">
        <v>182</v>
      </c>
      <c r="D44" t="s">
        <v>255</v>
      </c>
      <c r="E44">
        <v>274</v>
      </c>
      <c r="F44" t="s">
        <v>45</v>
      </c>
      <c r="W44" t="s">
        <v>713</v>
      </c>
    </row>
    <row r="45" spans="2:26">
      <c r="B45" t="s">
        <v>49</v>
      </c>
      <c r="C45" t="s">
        <v>182</v>
      </c>
      <c r="D45" t="s">
        <v>257</v>
      </c>
      <c r="E45">
        <v>284</v>
      </c>
      <c r="F45" t="s">
        <v>45</v>
      </c>
      <c r="W45" t="s">
        <v>714</v>
      </c>
    </row>
    <row r="46" spans="2:26">
      <c r="B46" t="s">
        <v>259</v>
      </c>
      <c r="C46" t="s">
        <v>182</v>
      </c>
      <c r="D46" t="s">
        <v>260</v>
      </c>
      <c r="E46">
        <v>360</v>
      </c>
      <c r="F46" t="s">
        <v>45</v>
      </c>
      <c r="W46" t="s">
        <v>715</v>
      </c>
    </row>
    <row r="47" spans="2:26">
      <c r="B47" t="s">
        <v>48</v>
      </c>
      <c r="C47" t="s">
        <v>182</v>
      </c>
      <c r="D47" t="s">
        <v>262</v>
      </c>
      <c r="E47">
        <v>338</v>
      </c>
      <c r="F47" t="s">
        <v>45</v>
      </c>
      <c r="G47" t="s">
        <v>209</v>
      </c>
      <c r="W47" t="s">
        <v>716</v>
      </c>
    </row>
    <row r="49" spans="2:14">
      <c r="B49" t="s">
        <v>717</v>
      </c>
    </row>
    <row r="51" spans="2:14" s="109" customFormat="1" ht="13.5" customHeight="1"/>
    <row r="53" spans="2:14">
      <c r="B53" t="s">
        <v>718</v>
      </c>
    </row>
    <row r="54" spans="2:14">
      <c r="B54" t="s">
        <v>719</v>
      </c>
    </row>
    <row r="56" spans="2:14">
      <c r="B56" t="s">
        <v>677</v>
      </c>
      <c r="D56">
        <v>43843</v>
      </c>
    </row>
    <row r="57" spans="2:14">
      <c r="B57" t="s">
        <v>678</v>
      </c>
      <c r="D57">
        <v>43891</v>
      </c>
    </row>
    <row r="59" spans="2:14" ht="51">
      <c r="B59" t="s">
        <v>680</v>
      </c>
      <c r="C59" t="s">
        <v>681</v>
      </c>
      <c r="D59" t="s">
        <v>682</v>
      </c>
      <c r="E59" t="s">
        <v>683</v>
      </c>
      <c r="F59" t="s">
        <v>684</v>
      </c>
      <c r="G59" s="108" t="s">
        <v>720</v>
      </c>
      <c r="H59" t="s">
        <v>721</v>
      </c>
      <c r="I59" t="s">
        <v>722</v>
      </c>
      <c r="J59" s="108" t="s">
        <v>723</v>
      </c>
      <c r="K59" t="s">
        <v>693</v>
      </c>
      <c r="L59" t="s">
        <v>694</v>
      </c>
      <c r="M59" t="s">
        <v>695</v>
      </c>
      <c r="N59" t="s">
        <v>180</v>
      </c>
    </row>
    <row r="60" spans="2:14">
      <c r="B60" t="s">
        <v>724</v>
      </c>
      <c r="N60" t="s">
        <v>284</v>
      </c>
    </row>
    <row r="61" spans="2:14" ht="38.25">
      <c r="B61" t="s">
        <v>290</v>
      </c>
      <c r="C61" t="s">
        <v>725</v>
      </c>
      <c r="D61" t="s">
        <v>291</v>
      </c>
      <c r="E61">
        <v>148</v>
      </c>
      <c r="F61" t="s">
        <v>45</v>
      </c>
      <c r="G61" t="s">
        <v>532</v>
      </c>
      <c r="H61" t="s">
        <v>533</v>
      </c>
      <c r="I61" t="s">
        <v>534</v>
      </c>
      <c r="J61" s="108" t="s">
        <v>726</v>
      </c>
      <c r="K61" t="s">
        <v>727</v>
      </c>
      <c r="L61" t="s">
        <v>292</v>
      </c>
      <c r="M61" t="s">
        <v>293</v>
      </c>
    </row>
    <row r="62" spans="2:14" ht="38.25">
      <c r="B62" t="s">
        <v>0</v>
      </c>
      <c r="C62" t="s">
        <v>725</v>
      </c>
      <c r="D62" t="s">
        <v>294</v>
      </c>
      <c r="E62">
        <v>84</v>
      </c>
      <c r="F62" t="s">
        <v>45</v>
      </c>
      <c r="G62" t="s">
        <v>537</v>
      </c>
      <c r="H62" t="s">
        <v>533</v>
      </c>
      <c r="I62" t="s">
        <v>534</v>
      </c>
      <c r="J62" s="108" t="s">
        <v>726</v>
      </c>
      <c r="K62" t="s">
        <v>728</v>
      </c>
      <c r="L62" t="s">
        <v>295</v>
      </c>
      <c r="M62" t="s">
        <v>296</v>
      </c>
    </row>
    <row r="63" spans="2:14" ht="38.25">
      <c r="B63" t="s">
        <v>1</v>
      </c>
      <c r="C63" t="s">
        <v>725</v>
      </c>
      <c r="D63" t="s">
        <v>297</v>
      </c>
      <c r="E63">
        <v>84</v>
      </c>
      <c r="F63" t="s">
        <v>45</v>
      </c>
      <c r="G63" t="s">
        <v>539</v>
      </c>
      <c r="H63" t="s">
        <v>533</v>
      </c>
      <c r="I63" t="s">
        <v>534</v>
      </c>
      <c r="J63" s="108" t="s">
        <v>726</v>
      </c>
      <c r="K63" t="s">
        <v>729</v>
      </c>
      <c r="L63" t="s">
        <v>298</v>
      </c>
      <c r="M63" t="s">
        <v>299</v>
      </c>
    </row>
    <row r="64" spans="2:14" ht="38.25">
      <c r="B64" t="s">
        <v>285</v>
      </c>
      <c r="C64" t="s">
        <v>725</v>
      </c>
      <c r="D64" t="s">
        <v>287</v>
      </c>
      <c r="E64">
        <v>121</v>
      </c>
      <c r="F64" t="s">
        <v>45</v>
      </c>
      <c r="G64" t="s">
        <v>540</v>
      </c>
      <c r="H64" t="s">
        <v>533</v>
      </c>
      <c r="I64" t="s">
        <v>534</v>
      </c>
      <c r="J64" s="108" t="s">
        <v>726</v>
      </c>
      <c r="K64" t="s">
        <v>730</v>
      </c>
      <c r="L64" t="s">
        <v>288</v>
      </c>
      <c r="M64" t="s">
        <v>289</v>
      </c>
    </row>
    <row r="66" spans="2:13">
      <c r="B66" t="s">
        <v>731</v>
      </c>
    </row>
    <row r="67" spans="2:13" ht="38.25">
      <c r="B67" t="s">
        <v>2</v>
      </c>
      <c r="C67" t="s">
        <v>725</v>
      </c>
      <c r="D67" t="s">
        <v>300</v>
      </c>
      <c r="E67">
        <v>89</v>
      </c>
      <c r="F67" t="s">
        <v>45</v>
      </c>
      <c r="G67" t="s">
        <v>537</v>
      </c>
      <c r="H67" t="s">
        <v>542</v>
      </c>
      <c r="I67" t="s">
        <v>534</v>
      </c>
      <c r="J67" s="108" t="s">
        <v>726</v>
      </c>
      <c r="K67" t="s">
        <v>728</v>
      </c>
      <c r="L67" t="s">
        <v>301</v>
      </c>
      <c r="M67" t="s">
        <v>302</v>
      </c>
    </row>
    <row r="68" spans="2:13" ht="38.25">
      <c r="B68" t="s">
        <v>3</v>
      </c>
      <c r="C68" t="s">
        <v>725</v>
      </c>
      <c r="D68" t="s">
        <v>303</v>
      </c>
      <c r="E68">
        <v>89</v>
      </c>
      <c r="F68" t="s">
        <v>45</v>
      </c>
      <c r="G68" t="s">
        <v>539</v>
      </c>
      <c r="H68" t="s">
        <v>542</v>
      </c>
      <c r="I68" t="s">
        <v>534</v>
      </c>
      <c r="J68" s="108" t="s">
        <v>726</v>
      </c>
      <c r="K68" t="s">
        <v>729</v>
      </c>
      <c r="L68" t="s">
        <v>304</v>
      </c>
      <c r="M68" t="s">
        <v>305</v>
      </c>
    </row>
    <row r="69" spans="2:13" ht="63.75">
      <c r="B69" t="s">
        <v>4</v>
      </c>
      <c r="C69" t="s">
        <v>725</v>
      </c>
      <c r="D69" t="s">
        <v>306</v>
      </c>
      <c r="E69">
        <v>89</v>
      </c>
      <c r="F69" t="s">
        <v>45</v>
      </c>
      <c r="G69" t="s">
        <v>539</v>
      </c>
      <c r="H69" s="108" t="s">
        <v>732</v>
      </c>
      <c r="I69" s="108" t="s">
        <v>733</v>
      </c>
      <c r="J69" s="108" t="s">
        <v>726</v>
      </c>
      <c r="K69" t="s">
        <v>729</v>
      </c>
      <c r="L69" t="s">
        <v>307</v>
      </c>
      <c r="M69" t="s">
        <v>308</v>
      </c>
    </row>
    <row r="70" spans="2:13" ht="38.25">
      <c r="B70" t="s">
        <v>309</v>
      </c>
      <c r="C70" t="s">
        <v>725</v>
      </c>
      <c r="D70" t="s">
        <v>310</v>
      </c>
      <c r="E70">
        <v>160</v>
      </c>
      <c r="F70" t="s">
        <v>45</v>
      </c>
      <c r="G70" t="s">
        <v>544</v>
      </c>
      <c r="H70" t="s">
        <v>542</v>
      </c>
      <c r="I70" t="s">
        <v>534</v>
      </c>
      <c r="J70" s="108" t="s">
        <v>726</v>
      </c>
      <c r="K70" t="s">
        <v>727</v>
      </c>
      <c r="L70" t="s">
        <v>301</v>
      </c>
      <c r="M70" t="s">
        <v>302</v>
      </c>
    </row>
    <row r="71" spans="2:13" ht="38.25">
      <c r="B71" t="s">
        <v>311</v>
      </c>
      <c r="C71" t="s">
        <v>725</v>
      </c>
      <c r="D71" t="s">
        <v>312</v>
      </c>
      <c r="E71">
        <v>121</v>
      </c>
      <c r="F71" t="s">
        <v>45</v>
      </c>
      <c r="G71" t="s">
        <v>540</v>
      </c>
      <c r="H71" t="s">
        <v>542</v>
      </c>
      <c r="I71" t="s">
        <v>534</v>
      </c>
      <c r="J71" s="108" t="s">
        <v>726</v>
      </c>
      <c r="K71" t="s">
        <v>734</v>
      </c>
      <c r="L71" t="s">
        <v>313</v>
      </c>
      <c r="M71" t="s">
        <v>314</v>
      </c>
    </row>
    <row r="72" spans="2:13" ht="38.25">
      <c r="B72" t="s">
        <v>545</v>
      </c>
      <c r="C72" t="s">
        <v>725</v>
      </c>
      <c r="D72" t="s">
        <v>546</v>
      </c>
      <c r="E72">
        <v>143</v>
      </c>
      <c r="F72" t="s">
        <v>45</v>
      </c>
      <c r="G72" t="s">
        <v>547</v>
      </c>
      <c r="H72" t="s">
        <v>542</v>
      </c>
      <c r="I72" t="s">
        <v>534</v>
      </c>
      <c r="J72" s="108" t="s">
        <v>726</v>
      </c>
      <c r="K72" t="s">
        <v>735</v>
      </c>
      <c r="L72" t="s">
        <v>313</v>
      </c>
      <c r="M72" t="s">
        <v>314</v>
      </c>
    </row>
    <row r="75" spans="2:13" s="109" customFormat="1"/>
    <row r="77" spans="2:13">
      <c r="B77" t="s">
        <v>718</v>
      </c>
    </row>
    <row r="78" spans="2:13">
      <c r="B78" t="s">
        <v>736</v>
      </c>
    </row>
    <row r="80" spans="2:13">
      <c r="B80" t="s">
        <v>677</v>
      </c>
      <c r="D80" s="106">
        <v>43843</v>
      </c>
    </row>
    <row r="81" spans="2:10">
      <c r="B81" t="s">
        <v>678</v>
      </c>
      <c r="D81" s="106">
        <v>43891</v>
      </c>
    </row>
    <row r="83" spans="2:10">
      <c r="B83" t="s">
        <v>737</v>
      </c>
    </row>
    <row r="84" spans="2:10">
      <c r="B84" t="s">
        <v>680</v>
      </c>
      <c r="C84" t="s">
        <v>681</v>
      </c>
      <c r="D84" t="s">
        <v>682</v>
      </c>
      <c r="E84" t="s">
        <v>683</v>
      </c>
      <c r="F84" t="s">
        <v>684</v>
      </c>
      <c r="G84" t="s">
        <v>693</v>
      </c>
      <c r="H84" t="s">
        <v>694</v>
      </c>
      <c r="I84" t="s">
        <v>695</v>
      </c>
      <c r="J84" t="s">
        <v>180</v>
      </c>
    </row>
    <row r="85" spans="2:10">
      <c r="B85" t="s">
        <v>431</v>
      </c>
      <c r="C85" t="s">
        <v>700</v>
      </c>
      <c r="D85" t="s">
        <v>432</v>
      </c>
      <c r="E85">
        <v>15</v>
      </c>
      <c r="F85" t="s">
        <v>45</v>
      </c>
      <c r="G85" t="s">
        <v>738</v>
      </c>
      <c r="I85" t="s">
        <v>556</v>
      </c>
    </row>
    <row r="86" spans="2:10">
      <c r="B86" t="s">
        <v>434</v>
      </c>
      <c r="C86" t="s">
        <v>739</v>
      </c>
      <c r="D86" t="s">
        <v>436</v>
      </c>
      <c r="E86">
        <v>80</v>
      </c>
      <c r="F86" t="s">
        <v>45</v>
      </c>
      <c r="I86" t="s">
        <v>557</v>
      </c>
    </row>
    <row r="87" spans="2:10">
      <c r="B87" t="s">
        <v>437</v>
      </c>
      <c r="C87" t="s">
        <v>700</v>
      </c>
      <c r="D87" t="s">
        <v>438</v>
      </c>
      <c r="E87">
        <v>89</v>
      </c>
      <c r="F87" t="s">
        <v>45</v>
      </c>
      <c r="G87" t="s">
        <v>439</v>
      </c>
      <c r="I87" t="s">
        <v>558</v>
      </c>
    </row>
    <row r="88" spans="2:10">
      <c r="B88" t="s">
        <v>440</v>
      </c>
      <c r="C88" t="s">
        <v>740</v>
      </c>
      <c r="D88" t="s">
        <v>440</v>
      </c>
      <c r="E88">
        <v>37</v>
      </c>
      <c r="F88" t="s">
        <v>45</v>
      </c>
      <c r="G88" t="s">
        <v>741</v>
      </c>
    </row>
    <row r="89" spans="2:10">
      <c r="B89" t="s">
        <v>442</v>
      </c>
      <c r="C89" t="s">
        <v>700</v>
      </c>
      <c r="D89" t="s">
        <v>443</v>
      </c>
      <c r="E89">
        <v>152</v>
      </c>
      <c r="F89" t="s">
        <v>45</v>
      </c>
      <c r="G89" t="s">
        <v>742</v>
      </c>
    </row>
    <row r="90" spans="2:10">
      <c r="B90" t="s">
        <v>445</v>
      </c>
      <c r="C90" t="s">
        <v>740</v>
      </c>
      <c r="D90" t="s">
        <v>446</v>
      </c>
      <c r="E90">
        <v>384</v>
      </c>
      <c r="F90" t="s">
        <v>45</v>
      </c>
      <c r="G90" t="s">
        <v>743</v>
      </c>
    </row>
    <row r="91" spans="2:10">
      <c r="B91" t="s">
        <v>448</v>
      </c>
      <c r="C91" t="s">
        <v>700</v>
      </c>
      <c r="D91" t="s">
        <v>449</v>
      </c>
      <c r="E91">
        <v>21</v>
      </c>
      <c r="F91" t="s">
        <v>45</v>
      </c>
    </row>
    <row r="92" spans="2:10">
      <c r="B92" t="s">
        <v>560</v>
      </c>
      <c r="C92" t="s">
        <v>700</v>
      </c>
      <c r="D92" t="s">
        <v>561</v>
      </c>
      <c r="E92">
        <v>175</v>
      </c>
      <c r="F92" t="s">
        <v>45</v>
      </c>
      <c r="G92" t="s">
        <v>744</v>
      </c>
      <c r="I92" t="s">
        <v>562</v>
      </c>
    </row>
    <row r="93" spans="2:10">
      <c r="B93" t="s">
        <v>563</v>
      </c>
      <c r="C93" t="s">
        <v>700</v>
      </c>
      <c r="D93" t="s">
        <v>561</v>
      </c>
      <c r="E93">
        <v>153</v>
      </c>
      <c r="F93" t="s">
        <v>45</v>
      </c>
      <c r="G93" t="s">
        <v>745</v>
      </c>
    </row>
    <row r="96" spans="2:10">
      <c r="B96" t="s">
        <v>746</v>
      </c>
    </row>
    <row r="97" spans="2:10">
      <c r="B97" t="s">
        <v>680</v>
      </c>
      <c r="C97" t="s">
        <v>681</v>
      </c>
      <c r="D97" t="s">
        <v>682</v>
      </c>
      <c r="E97" t="s">
        <v>683</v>
      </c>
      <c r="F97" t="s">
        <v>684</v>
      </c>
      <c r="G97" t="s">
        <v>693</v>
      </c>
      <c r="H97" t="s">
        <v>694</v>
      </c>
      <c r="I97" t="s">
        <v>695</v>
      </c>
      <c r="J97" t="s">
        <v>180</v>
      </c>
    </row>
    <row r="98" spans="2:10">
      <c r="B98" t="s">
        <v>451</v>
      </c>
      <c r="C98" t="s">
        <v>747</v>
      </c>
      <c r="D98" t="s">
        <v>451</v>
      </c>
      <c r="E98">
        <v>23</v>
      </c>
      <c r="F98" t="s">
        <v>45</v>
      </c>
      <c r="G98" t="s">
        <v>748</v>
      </c>
    </row>
    <row r="99" spans="2:10">
      <c r="B99" t="s">
        <v>453</v>
      </c>
      <c r="C99" t="s">
        <v>747</v>
      </c>
      <c r="D99" t="s">
        <v>453</v>
      </c>
      <c r="E99">
        <v>20</v>
      </c>
      <c r="F99" t="s">
        <v>45</v>
      </c>
      <c r="G99" t="s">
        <v>749</v>
      </c>
    </row>
    <row r="100" spans="2:10">
      <c r="B100" t="s">
        <v>454</v>
      </c>
      <c r="C100" t="s">
        <v>747</v>
      </c>
      <c r="D100" t="s">
        <v>455</v>
      </c>
      <c r="E100">
        <v>85</v>
      </c>
      <c r="F100" t="s">
        <v>45</v>
      </c>
      <c r="G100" t="s">
        <v>750</v>
      </c>
    </row>
    <row r="101" spans="2:10">
      <c r="B101" t="s">
        <v>456</v>
      </c>
      <c r="C101" t="s">
        <v>747</v>
      </c>
      <c r="D101" t="s">
        <v>457</v>
      </c>
      <c r="E101">
        <v>110</v>
      </c>
      <c r="F101" t="s">
        <v>45</v>
      </c>
      <c r="G101" t="s">
        <v>748</v>
      </c>
    </row>
    <row r="102" spans="2:10">
      <c r="B102" t="s">
        <v>458</v>
      </c>
      <c r="C102" t="s">
        <v>747</v>
      </c>
      <c r="D102" t="s">
        <v>459</v>
      </c>
      <c r="E102">
        <v>122</v>
      </c>
      <c r="F102" t="s">
        <v>45</v>
      </c>
      <c r="G102" t="s">
        <v>751</v>
      </c>
    </row>
    <row r="103" spans="2:10">
      <c r="B103" t="s">
        <v>460</v>
      </c>
      <c r="C103" t="s">
        <v>747</v>
      </c>
      <c r="D103" t="s">
        <v>461</v>
      </c>
      <c r="E103">
        <v>181</v>
      </c>
      <c r="F103" t="s">
        <v>45</v>
      </c>
      <c r="G103" t="s">
        <v>752</v>
      </c>
    </row>
    <row r="104" spans="2:10">
      <c r="B104" t="s">
        <v>462</v>
      </c>
      <c r="C104" t="s">
        <v>747</v>
      </c>
      <c r="D104" t="s">
        <v>463</v>
      </c>
      <c r="E104">
        <v>220</v>
      </c>
      <c r="F104" t="s">
        <v>45</v>
      </c>
      <c r="G104" t="s">
        <v>753</v>
      </c>
    </row>
    <row r="105" spans="2:10">
      <c r="B105" t="s">
        <v>464</v>
      </c>
      <c r="C105" t="s">
        <v>747</v>
      </c>
      <c r="D105" t="s">
        <v>465</v>
      </c>
      <c r="E105">
        <v>266</v>
      </c>
      <c r="F105" t="s">
        <v>45</v>
      </c>
      <c r="G105" t="s">
        <v>754</v>
      </c>
    </row>
    <row r="108" spans="2:10">
      <c r="B108" t="s">
        <v>134</v>
      </c>
    </row>
    <row r="109" spans="2:10">
      <c r="B109" t="s">
        <v>680</v>
      </c>
      <c r="C109" t="s">
        <v>681</v>
      </c>
      <c r="D109" t="s">
        <v>682</v>
      </c>
      <c r="E109" t="s">
        <v>683</v>
      </c>
      <c r="F109" t="s">
        <v>684</v>
      </c>
      <c r="G109" t="s">
        <v>693</v>
      </c>
      <c r="H109" t="s">
        <v>694</v>
      </c>
      <c r="I109" t="s">
        <v>695</v>
      </c>
      <c r="J109" t="s">
        <v>180</v>
      </c>
    </row>
    <row r="110" spans="2:10">
      <c r="B110" t="s">
        <v>467</v>
      </c>
      <c r="C110" t="s">
        <v>134</v>
      </c>
      <c r="D110" t="s">
        <v>467</v>
      </c>
      <c r="E110">
        <v>33</v>
      </c>
      <c r="F110" t="s">
        <v>45</v>
      </c>
      <c r="G110" t="s">
        <v>468</v>
      </c>
    </row>
    <row r="111" spans="2:10">
      <c r="B111" t="s">
        <v>469</v>
      </c>
      <c r="C111" t="s">
        <v>134</v>
      </c>
      <c r="D111" t="s">
        <v>469</v>
      </c>
      <c r="E111">
        <v>43</v>
      </c>
      <c r="F111" t="s">
        <v>45</v>
      </c>
      <c r="G111" t="s">
        <v>470</v>
      </c>
    </row>
    <row r="112" spans="2:10">
      <c r="B112" t="s">
        <v>471</v>
      </c>
      <c r="C112" t="s">
        <v>134</v>
      </c>
      <c r="D112" t="s">
        <v>471</v>
      </c>
      <c r="E112">
        <v>33</v>
      </c>
      <c r="F112" t="s">
        <v>45</v>
      </c>
      <c r="G112" t="s">
        <v>472</v>
      </c>
    </row>
    <row r="113" spans="2:7">
      <c r="B113" t="s">
        <v>473</v>
      </c>
      <c r="C113" t="s">
        <v>134</v>
      </c>
      <c r="D113" t="s">
        <v>473</v>
      </c>
      <c r="E113">
        <v>43</v>
      </c>
      <c r="F113" t="s">
        <v>45</v>
      </c>
      <c r="G113" t="s">
        <v>474</v>
      </c>
    </row>
    <row r="114" spans="2:7">
      <c r="B114" t="s">
        <v>475</v>
      </c>
      <c r="C114" t="s">
        <v>134</v>
      </c>
      <c r="D114" t="s">
        <v>476</v>
      </c>
      <c r="E114">
        <v>15</v>
      </c>
      <c r="F114" t="s">
        <v>45</v>
      </c>
      <c r="G114" t="s">
        <v>477</v>
      </c>
    </row>
    <row r="115" spans="2:7">
      <c r="B115" t="s">
        <v>478</v>
      </c>
      <c r="C115" t="s">
        <v>134</v>
      </c>
      <c r="D115" t="s">
        <v>479</v>
      </c>
      <c r="E115">
        <v>23</v>
      </c>
      <c r="F115" t="s">
        <v>45</v>
      </c>
      <c r="G115" t="s">
        <v>480</v>
      </c>
    </row>
    <row r="116" spans="2:7">
      <c r="B116" t="s">
        <v>481</v>
      </c>
      <c r="C116" t="s">
        <v>134</v>
      </c>
      <c r="D116" t="s">
        <v>482</v>
      </c>
      <c r="E116">
        <v>40</v>
      </c>
      <c r="F116" t="s">
        <v>45</v>
      </c>
      <c r="G116" t="s">
        <v>483</v>
      </c>
    </row>
    <row r="117" spans="2:7">
      <c r="B117" t="s">
        <v>484</v>
      </c>
      <c r="C117" t="s">
        <v>134</v>
      </c>
      <c r="D117" t="s">
        <v>485</v>
      </c>
      <c r="E117">
        <v>70</v>
      </c>
      <c r="F117" t="s">
        <v>45</v>
      </c>
      <c r="G117" t="s">
        <v>486</v>
      </c>
    </row>
    <row r="118" spans="2:7">
      <c r="B118" t="s">
        <v>487</v>
      </c>
      <c r="C118" t="s">
        <v>134</v>
      </c>
      <c r="D118" t="s">
        <v>487</v>
      </c>
      <c r="E118">
        <v>54</v>
      </c>
      <c r="F118" t="s">
        <v>45</v>
      </c>
      <c r="G118" t="s">
        <v>483</v>
      </c>
    </row>
    <row r="119" spans="2:7">
      <c r="B119" t="s">
        <v>488</v>
      </c>
      <c r="C119" t="s">
        <v>134</v>
      </c>
      <c r="D119" t="s">
        <v>488</v>
      </c>
      <c r="E119">
        <v>73</v>
      </c>
      <c r="F119" t="s">
        <v>45</v>
      </c>
      <c r="G119" t="s">
        <v>486</v>
      </c>
    </row>
    <row r="120" spans="2:7">
      <c r="B120" t="s">
        <v>50</v>
      </c>
      <c r="C120" t="s">
        <v>134</v>
      </c>
      <c r="D120" t="s">
        <v>489</v>
      </c>
      <c r="E120">
        <v>44</v>
      </c>
      <c r="F120" t="s">
        <v>45</v>
      </c>
      <c r="G120" t="s">
        <v>483</v>
      </c>
    </row>
    <row r="121" spans="2:7">
      <c r="B121" t="s">
        <v>51</v>
      </c>
      <c r="C121" t="s">
        <v>134</v>
      </c>
      <c r="D121" t="s">
        <v>896</v>
      </c>
      <c r="E121" s="113">
        <f>122/0.5/4.1</f>
        <v>59.512195121951223</v>
      </c>
      <c r="F121" t="s">
        <v>45</v>
      </c>
      <c r="G121" t="s">
        <v>483</v>
      </c>
    </row>
    <row r="122" spans="2:7">
      <c r="B122" t="s">
        <v>571</v>
      </c>
      <c r="C122" t="s">
        <v>134</v>
      </c>
      <c r="D122" t="s">
        <v>571</v>
      </c>
      <c r="E122">
        <v>158</v>
      </c>
      <c r="F122" t="s">
        <v>45</v>
      </c>
      <c r="G122" t="s">
        <v>755</v>
      </c>
    </row>
    <row r="123" spans="2:7">
      <c r="B123" t="s">
        <v>573</v>
      </c>
      <c r="C123" t="s">
        <v>134</v>
      </c>
      <c r="D123" t="s">
        <v>492</v>
      </c>
      <c r="E123">
        <v>167</v>
      </c>
      <c r="F123" t="s">
        <v>45</v>
      </c>
      <c r="G123" t="s">
        <v>756</v>
      </c>
    </row>
    <row r="124" spans="2:7">
      <c r="B124" t="s">
        <v>512</v>
      </c>
      <c r="C124" t="s">
        <v>134</v>
      </c>
      <c r="D124" t="s">
        <v>494</v>
      </c>
      <c r="E124">
        <v>206</v>
      </c>
      <c r="F124" t="s">
        <v>45</v>
      </c>
      <c r="G124" t="s">
        <v>757</v>
      </c>
    </row>
    <row r="125" spans="2:7">
      <c r="B125" t="s">
        <v>496</v>
      </c>
      <c r="C125" t="s">
        <v>758</v>
      </c>
      <c r="D125" t="s">
        <v>574</v>
      </c>
      <c r="E125">
        <v>109</v>
      </c>
      <c r="F125" t="s">
        <v>45</v>
      </c>
      <c r="G125" t="s">
        <v>759</v>
      </c>
    </row>
    <row r="126" spans="2:7">
      <c r="B126" t="s">
        <v>52</v>
      </c>
      <c r="C126" t="s">
        <v>758</v>
      </c>
      <c r="D126" t="s">
        <v>52</v>
      </c>
      <c r="E126">
        <v>134</v>
      </c>
      <c r="F126" t="s">
        <v>45</v>
      </c>
      <c r="G126" t="s">
        <v>760</v>
      </c>
    </row>
    <row r="127" spans="2:7">
      <c r="B127" t="s">
        <v>499</v>
      </c>
      <c r="C127" t="s">
        <v>758</v>
      </c>
      <c r="D127" t="s">
        <v>575</v>
      </c>
      <c r="E127">
        <v>195</v>
      </c>
      <c r="F127" t="s">
        <v>45</v>
      </c>
      <c r="G127" t="s">
        <v>761</v>
      </c>
    </row>
    <row r="128" spans="2:7">
      <c r="B128" t="s">
        <v>53</v>
      </c>
      <c r="C128" t="s">
        <v>758</v>
      </c>
      <c r="D128" t="s">
        <v>53</v>
      </c>
      <c r="E128">
        <v>170</v>
      </c>
      <c r="F128" t="s">
        <v>45</v>
      </c>
      <c r="G128" t="s">
        <v>762</v>
      </c>
    </row>
    <row r="129" spans="2:10">
      <c r="B129" t="s">
        <v>502</v>
      </c>
      <c r="C129" t="s">
        <v>758</v>
      </c>
      <c r="D129" t="s">
        <v>576</v>
      </c>
      <c r="E129">
        <v>207</v>
      </c>
      <c r="F129" t="s">
        <v>45</v>
      </c>
      <c r="G129" t="s">
        <v>763</v>
      </c>
    </row>
    <row r="130" spans="2:10">
      <c r="B130" t="s">
        <v>504</v>
      </c>
      <c r="C130" t="s">
        <v>764</v>
      </c>
      <c r="D130" t="s">
        <v>506</v>
      </c>
      <c r="E130">
        <v>64</v>
      </c>
      <c r="F130" t="s">
        <v>45</v>
      </c>
      <c r="H130" t="s">
        <v>577</v>
      </c>
      <c r="I130" t="s">
        <v>578</v>
      </c>
    </row>
    <row r="131" spans="2:10">
      <c r="B131" t="s">
        <v>507</v>
      </c>
      <c r="C131" t="s">
        <v>764</v>
      </c>
      <c r="D131" t="s">
        <v>508</v>
      </c>
      <c r="E131">
        <v>64</v>
      </c>
      <c r="F131" t="s">
        <v>45</v>
      </c>
    </row>
    <row r="132" spans="2:10">
      <c r="B132" t="s">
        <v>509</v>
      </c>
      <c r="C132" t="s">
        <v>740</v>
      </c>
      <c r="D132" t="s">
        <v>509</v>
      </c>
      <c r="E132">
        <v>61</v>
      </c>
      <c r="F132" t="s">
        <v>45</v>
      </c>
      <c r="G132" t="s">
        <v>765</v>
      </c>
    </row>
    <row r="133" spans="2:10">
      <c r="B133" t="s">
        <v>718</v>
      </c>
    </row>
    <row r="134" spans="2:10">
      <c r="B134" t="s">
        <v>736</v>
      </c>
    </row>
    <row r="137" spans="2:10">
      <c r="B137" t="s">
        <v>766</v>
      </c>
    </row>
    <row r="138" spans="2:10">
      <c r="B138" t="s">
        <v>680</v>
      </c>
      <c r="C138" t="s">
        <v>681</v>
      </c>
      <c r="D138" t="s">
        <v>682</v>
      </c>
      <c r="E138" t="s">
        <v>683</v>
      </c>
      <c r="F138" t="s">
        <v>684</v>
      </c>
      <c r="G138" t="s">
        <v>693</v>
      </c>
      <c r="H138" t="s">
        <v>694</v>
      </c>
      <c r="I138" t="s">
        <v>695</v>
      </c>
      <c r="J138" t="s">
        <v>180</v>
      </c>
    </row>
    <row r="139" spans="2:10">
      <c r="B139" t="s">
        <v>417</v>
      </c>
      <c r="C139" t="s">
        <v>766</v>
      </c>
      <c r="D139" t="s">
        <v>417</v>
      </c>
      <c r="E139">
        <v>7</v>
      </c>
      <c r="F139" t="s">
        <v>45</v>
      </c>
      <c r="G139" t="s">
        <v>767</v>
      </c>
    </row>
    <row r="140" spans="2:10">
      <c r="B140" t="s">
        <v>420</v>
      </c>
      <c r="C140" t="s">
        <v>766</v>
      </c>
      <c r="D140" t="s">
        <v>420</v>
      </c>
      <c r="E140">
        <v>15</v>
      </c>
      <c r="F140" t="s">
        <v>45</v>
      </c>
      <c r="G140" t="s">
        <v>421</v>
      </c>
    </row>
    <row r="141" spans="2:10">
      <c r="B141" t="s">
        <v>422</v>
      </c>
      <c r="C141" t="s">
        <v>766</v>
      </c>
      <c r="D141" t="s">
        <v>422</v>
      </c>
      <c r="E141">
        <v>19</v>
      </c>
      <c r="F141" t="s">
        <v>45</v>
      </c>
      <c r="G141" t="s">
        <v>423</v>
      </c>
    </row>
    <row r="142" spans="2:10">
      <c r="B142" t="s">
        <v>424</v>
      </c>
      <c r="C142" t="s">
        <v>766</v>
      </c>
      <c r="D142" t="s">
        <v>424</v>
      </c>
      <c r="E142">
        <v>19</v>
      </c>
      <c r="F142" t="s">
        <v>45</v>
      </c>
    </row>
    <row r="143" spans="2:10">
      <c r="B143" t="s">
        <v>425</v>
      </c>
      <c r="C143" t="s">
        <v>766</v>
      </c>
      <c r="D143" t="s">
        <v>425</v>
      </c>
      <c r="E143">
        <v>56</v>
      </c>
      <c r="F143" t="s">
        <v>45</v>
      </c>
    </row>
    <row r="144" spans="2:10">
      <c r="B144" t="s">
        <v>427</v>
      </c>
      <c r="C144" t="s">
        <v>766</v>
      </c>
      <c r="D144" t="s">
        <v>427</v>
      </c>
      <c r="E144">
        <v>73</v>
      </c>
      <c r="F144" t="s">
        <v>45</v>
      </c>
    </row>
    <row r="145" spans="2:10">
      <c r="B145" t="s">
        <v>428</v>
      </c>
      <c r="C145" t="s">
        <v>766</v>
      </c>
      <c r="D145" t="s">
        <v>428</v>
      </c>
      <c r="E145">
        <v>102</v>
      </c>
      <c r="F145" t="s">
        <v>45</v>
      </c>
    </row>
    <row r="146" spans="2:10">
      <c r="B146" t="s">
        <v>429</v>
      </c>
      <c r="C146" t="s">
        <v>766</v>
      </c>
      <c r="D146" t="s">
        <v>429</v>
      </c>
      <c r="E146">
        <v>145</v>
      </c>
      <c r="F146" t="s">
        <v>45</v>
      </c>
    </row>
    <row r="149" spans="2:10">
      <c r="B149" t="s">
        <v>768</v>
      </c>
      <c r="E149" t="s">
        <v>769</v>
      </c>
    </row>
    <row r="150" spans="2:10">
      <c r="B150" t="s">
        <v>680</v>
      </c>
      <c r="C150" t="s">
        <v>681</v>
      </c>
      <c r="D150" t="s">
        <v>682</v>
      </c>
      <c r="E150" t="s">
        <v>683</v>
      </c>
      <c r="F150" t="s">
        <v>684</v>
      </c>
      <c r="G150" t="s">
        <v>693</v>
      </c>
      <c r="H150" t="s">
        <v>694</v>
      </c>
      <c r="I150" t="s">
        <v>695</v>
      </c>
      <c r="J150" t="s">
        <v>180</v>
      </c>
    </row>
    <row r="151" spans="2:10">
      <c r="B151" t="s">
        <v>394</v>
      </c>
      <c r="C151" t="s">
        <v>770</v>
      </c>
      <c r="D151" t="s">
        <v>396</v>
      </c>
      <c r="E151">
        <v>76</v>
      </c>
      <c r="F151" t="s">
        <v>45</v>
      </c>
      <c r="G151" t="s">
        <v>771</v>
      </c>
    </row>
    <row r="152" spans="2:10">
      <c r="B152" t="s">
        <v>397</v>
      </c>
      <c r="C152" t="s">
        <v>772</v>
      </c>
      <c r="D152" t="s">
        <v>399</v>
      </c>
      <c r="E152">
        <v>35</v>
      </c>
      <c r="F152" t="s">
        <v>45</v>
      </c>
      <c r="G152" t="s">
        <v>773</v>
      </c>
    </row>
    <row r="153" spans="2:10">
      <c r="B153" t="s">
        <v>400</v>
      </c>
      <c r="C153" t="s">
        <v>774</v>
      </c>
      <c r="D153" t="s">
        <v>402</v>
      </c>
      <c r="E153">
        <v>7</v>
      </c>
      <c r="F153" t="s">
        <v>45</v>
      </c>
      <c r="G153" t="s">
        <v>775</v>
      </c>
    </row>
    <row r="154" spans="2:10">
      <c r="B154" t="s">
        <v>403</v>
      </c>
      <c r="C154" t="s">
        <v>774</v>
      </c>
      <c r="D154" t="s">
        <v>404</v>
      </c>
      <c r="E154">
        <v>10</v>
      </c>
      <c r="F154" t="s">
        <v>45</v>
      </c>
      <c r="G154" t="s">
        <v>776</v>
      </c>
    </row>
    <row r="155" spans="2:10">
      <c r="B155" t="s">
        <v>66</v>
      </c>
      <c r="C155" t="s">
        <v>774</v>
      </c>
      <c r="D155" t="s">
        <v>7</v>
      </c>
      <c r="E155">
        <v>33</v>
      </c>
      <c r="F155" t="s">
        <v>45</v>
      </c>
      <c r="G155" t="s">
        <v>777</v>
      </c>
    </row>
    <row r="156" spans="2:10">
      <c r="B156" t="s">
        <v>405</v>
      </c>
      <c r="C156" t="s">
        <v>774</v>
      </c>
      <c r="D156" t="s">
        <v>406</v>
      </c>
      <c r="E156">
        <v>29</v>
      </c>
      <c r="F156" t="s">
        <v>45</v>
      </c>
      <c r="G156" t="s">
        <v>778</v>
      </c>
    </row>
    <row r="157" spans="2:10">
      <c r="B157" t="s">
        <v>407</v>
      </c>
      <c r="C157" t="s">
        <v>774</v>
      </c>
      <c r="D157" t="s">
        <v>408</v>
      </c>
      <c r="E157">
        <v>10</v>
      </c>
      <c r="F157" t="s">
        <v>45</v>
      </c>
      <c r="G157" t="s">
        <v>779</v>
      </c>
    </row>
    <row r="158" spans="2:10">
      <c r="B158" t="s">
        <v>409</v>
      </c>
      <c r="C158" t="s">
        <v>774</v>
      </c>
      <c r="D158" t="s">
        <v>410</v>
      </c>
      <c r="E158">
        <v>12</v>
      </c>
      <c r="F158" t="s">
        <v>45</v>
      </c>
      <c r="G158" t="s">
        <v>780</v>
      </c>
    </row>
    <row r="159" spans="2:10">
      <c r="B159" t="s">
        <v>411</v>
      </c>
      <c r="C159" t="s">
        <v>774</v>
      </c>
      <c r="D159" t="s">
        <v>412</v>
      </c>
      <c r="E159">
        <v>31</v>
      </c>
      <c r="F159" t="s">
        <v>45</v>
      </c>
      <c r="G159" t="s">
        <v>781</v>
      </c>
    </row>
    <row r="160" spans="2:10">
      <c r="B160" t="s">
        <v>588</v>
      </c>
      <c r="C160" t="s">
        <v>782</v>
      </c>
      <c r="D160" t="s">
        <v>589</v>
      </c>
      <c r="E160">
        <v>9</v>
      </c>
      <c r="F160" t="s">
        <v>45</v>
      </c>
      <c r="G160" t="s">
        <v>783</v>
      </c>
    </row>
    <row r="161" spans="2:10">
      <c r="B161" t="s">
        <v>413</v>
      </c>
      <c r="C161" t="s">
        <v>770</v>
      </c>
      <c r="D161" t="s">
        <v>415</v>
      </c>
      <c r="E161">
        <v>158</v>
      </c>
      <c r="F161" t="s">
        <v>45</v>
      </c>
      <c r="G161" t="s">
        <v>784</v>
      </c>
    </row>
    <row r="162" spans="2:10">
      <c r="B162" t="s">
        <v>353</v>
      </c>
      <c r="C162" t="s">
        <v>591</v>
      </c>
      <c r="E162">
        <v>3</v>
      </c>
      <c r="F162" t="s">
        <v>45</v>
      </c>
      <c r="G162" t="s">
        <v>785</v>
      </c>
    </row>
    <row r="163" spans="2:10">
      <c r="B163" t="s">
        <v>355</v>
      </c>
      <c r="C163" t="s">
        <v>591</v>
      </c>
      <c r="E163">
        <v>3</v>
      </c>
      <c r="F163" t="s">
        <v>45</v>
      </c>
      <c r="G163" t="s">
        <v>786</v>
      </c>
    </row>
    <row r="164" spans="2:10">
      <c r="B164" t="s">
        <v>357</v>
      </c>
      <c r="C164" t="s">
        <v>591</v>
      </c>
      <c r="E164">
        <v>6</v>
      </c>
      <c r="F164" t="s">
        <v>45</v>
      </c>
      <c r="G164" t="s">
        <v>787</v>
      </c>
    </row>
    <row r="165" spans="2:10">
      <c r="B165" t="s">
        <v>359</v>
      </c>
      <c r="C165" t="s">
        <v>592</v>
      </c>
      <c r="E165">
        <v>7</v>
      </c>
      <c r="F165" t="s">
        <v>45</v>
      </c>
      <c r="G165" t="s">
        <v>788</v>
      </c>
    </row>
    <row r="166" spans="2:10">
      <c r="B166" t="s">
        <v>361</v>
      </c>
      <c r="C166" t="s">
        <v>593</v>
      </c>
      <c r="E166">
        <v>4</v>
      </c>
      <c r="F166" t="s">
        <v>45</v>
      </c>
    </row>
    <row r="167" spans="2:10">
      <c r="B167" t="s">
        <v>362</v>
      </c>
      <c r="C167" t="s">
        <v>594</v>
      </c>
      <c r="E167">
        <v>4</v>
      </c>
      <c r="F167" t="s">
        <v>45</v>
      </c>
      <c r="G167" t="s">
        <v>786</v>
      </c>
    </row>
    <row r="170" spans="2:10">
      <c r="B170" t="s">
        <v>789</v>
      </c>
      <c r="E170" t="s">
        <v>769</v>
      </c>
    </row>
    <row r="171" spans="2:10">
      <c r="B171" t="s">
        <v>680</v>
      </c>
      <c r="C171" t="s">
        <v>681</v>
      </c>
      <c r="D171" t="s">
        <v>682</v>
      </c>
      <c r="E171" t="s">
        <v>683</v>
      </c>
      <c r="F171" t="s">
        <v>684</v>
      </c>
      <c r="G171" t="s">
        <v>693</v>
      </c>
      <c r="H171" t="s">
        <v>694</v>
      </c>
      <c r="I171" t="s">
        <v>695</v>
      </c>
      <c r="J171" t="s">
        <v>180</v>
      </c>
    </row>
    <row r="172" spans="2:10">
      <c r="B172" t="s">
        <v>363</v>
      </c>
      <c r="C172" t="s">
        <v>790</v>
      </c>
      <c r="D172" t="s">
        <v>365</v>
      </c>
      <c r="E172">
        <v>28</v>
      </c>
      <c r="F172" t="s">
        <v>45</v>
      </c>
      <c r="G172" t="s">
        <v>791</v>
      </c>
      <c r="H172" t="s">
        <v>596</v>
      </c>
    </row>
    <row r="173" spans="2:10">
      <c r="B173" t="s">
        <v>367</v>
      </c>
      <c r="C173" t="s">
        <v>790</v>
      </c>
      <c r="D173" t="s">
        <v>369</v>
      </c>
      <c r="E173">
        <v>51</v>
      </c>
      <c r="F173" t="s">
        <v>45</v>
      </c>
      <c r="G173" t="s">
        <v>792</v>
      </c>
    </row>
    <row r="174" spans="2:10">
      <c r="B174" t="s">
        <v>371</v>
      </c>
      <c r="C174" t="s">
        <v>790</v>
      </c>
      <c r="D174" t="s">
        <v>372</v>
      </c>
      <c r="E174">
        <v>28</v>
      </c>
      <c r="F174" t="s">
        <v>45</v>
      </c>
      <c r="G174" t="s">
        <v>793</v>
      </c>
    </row>
    <row r="175" spans="2:10">
      <c r="B175" t="s">
        <v>374</v>
      </c>
      <c r="C175" t="s">
        <v>790</v>
      </c>
      <c r="D175" t="s">
        <v>375</v>
      </c>
      <c r="E175">
        <v>18</v>
      </c>
      <c r="F175" t="s">
        <v>45</v>
      </c>
      <c r="G175" t="s">
        <v>794</v>
      </c>
    </row>
    <row r="176" spans="2:10">
      <c r="B176" t="s">
        <v>377</v>
      </c>
      <c r="C176" t="s">
        <v>790</v>
      </c>
      <c r="D176" t="s">
        <v>795</v>
      </c>
      <c r="E176">
        <v>23</v>
      </c>
      <c r="F176" t="s">
        <v>45</v>
      </c>
      <c r="G176" t="s">
        <v>794</v>
      </c>
    </row>
    <row r="177" spans="2:10">
      <c r="B177" t="s">
        <v>378</v>
      </c>
      <c r="C177" t="s">
        <v>790</v>
      </c>
      <c r="D177" t="s">
        <v>796</v>
      </c>
      <c r="E177">
        <v>4</v>
      </c>
      <c r="F177" t="s">
        <v>45</v>
      </c>
      <c r="G177" t="s">
        <v>797</v>
      </c>
    </row>
    <row r="178" spans="2:10">
      <c r="B178" t="s">
        <v>381</v>
      </c>
      <c r="C178" t="s">
        <v>790</v>
      </c>
      <c r="D178" t="s">
        <v>798</v>
      </c>
      <c r="E178">
        <v>4</v>
      </c>
      <c r="F178" t="s">
        <v>45</v>
      </c>
      <c r="G178" t="s">
        <v>799</v>
      </c>
    </row>
    <row r="179" spans="2:10">
      <c r="B179" t="s">
        <v>718</v>
      </c>
    </row>
    <row r="180" spans="2:10">
      <c r="B180" t="s">
        <v>736</v>
      </c>
    </row>
    <row r="183" spans="2:10">
      <c r="B183" t="s">
        <v>800</v>
      </c>
      <c r="E183" t="s">
        <v>769</v>
      </c>
    </row>
    <row r="184" spans="2:10">
      <c r="B184" t="s">
        <v>680</v>
      </c>
      <c r="C184" t="s">
        <v>681</v>
      </c>
      <c r="D184" t="s">
        <v>682</v>
      </c>
      <c r="E184" t="s">
        <v>683</v>
      </c>
      <c r="F184" t="s">
        <v>684</v>
      </c>
      <c r="G184" t="s">
        <v>693</v>
      </c>
      <c r="H184" t="s">
        <v>694</v>
      </c>
      <c r="I184" t="s">
        <v>695</v>
      </c>
      <c r="J184" t="s">
        <v>180</v>
      </c>
    </row>
    <row r="185" spans="2:10">
      <c r="B185" t="s">
        <v>385</v>
      </c>
      <c r="C185" t="s">
        <v>790</v>
      </c>
      <c r="D185" t="s">
        <v>801</v>
      </c>
      <c r="E185">
        <v>87</v>
      </c>
      <c r="F185" t="s">
        <v>45</v>
      </c>
      <c r="G185" t="s">
        <v>802</v>
      </c>
      <c r="H185" t="s">
        <v>601</v>
      </c>
    </row>
    <row r="186" spans="2:10">
      <c r="B186" t="s">
        <v>386</v>
      </c>
      <c r="C186" t="s">
        <v>790</v>
      </c>
      <c r="D186" t="s">
        <v>803</v>
      </c>
      <c r="E186">
        <v>87</v>
      </c>
      <c r="F186" t="s">
        <v>45</v>
      </c>
      <c r="G186" t="s">
        <v>802</v>
      </c>
    </row>
    <row r="187" spans="2:10">
      <c r="B187" t="s">
        <v>387</v>
      </c>
      <c r="C187" t="s">
        <v>790</v>
      </c>
      <c r="D187" t="s">
        <v>804</v>
      </c>
      <c r="E187">
        <v>95</v>
      </c>
      <c r="F187" t="s">
        <v>45</v>
      </c>
      <c r="G187" t="s">
        <v>805</v>
      </c>
    </row>
    <row r="188" spans="2:10">
      <c r="B188" t="s">
        <v>388</v>
      </c>
      <c r="D188" t="s">
        <v>804</v>
      </c>
      <c r="E188">
        <v>95</v>
      </c>
      <c r="F188" t="s">
        <v>45</v>
      </c>
      <c r="G188" t="s">
        <v>806</v>
      </c>
    </row>
    <row r="189" spans="2:10">
      <c r="B189" t="s">
        <v>389</v>
      </c>
      <c r="C189" t="s">
        <v>790</v>
      </c>
      <c r="D189" t="s">
        <v>807</v>
      </c>
      <c r="E189">
        <v>114</v>
      </c>
      <c r="F189" t="s">
        <v>45</v>
      </c>
      <c r="G189" t="s">
        <v>808</v>
      </c>
    </row>
    <row r="190" spans="2:10">
      <c r="B190" t="s">
        <v>390</v>
      </c>
      <c r="D190" t="s">
        <v>807</v>
      </c>
      <c r="E190">
        <v>114</v>
      </c>
      <c r="F190" t="s">
        <v>45</v>
      </c>
      <c r="G190" t="s">
        <v>809</v>
      </c>
    </row>
    <row r="191" spans="2:10">
      <c r="B191" t="s">
        <v>391</v>
      </c>
      <c r="C191" t="s">
        <v>790</v>
      </c>
      <c r="D191" t="s">
        <v>810</v>
      </c>
      <c r="E191">
        <v>166</v>
      </c>
      <c r="F191" t="s">
        <v>45</v>
      </c>
      <c r="G191" t="s">
        <v>811</v>
      </c>
    </row>
    <row r="192" spans="2:10">
      <c r="B192" t="s">
        <v>392</v>
      </c>
      <c r="D192" t="s">
        <v>810</v>
      </c>
      <c r="E192">
        <v>166</v>
      </c>
      <c r="F192" t="s">
        <v>45</v>
      </c>
      <c r="G192" t="s">
        <v>812</v>
      </c>
    </row>
    <row r="195" spans="2:10">
      <c r="B195" t="s">
        <v>813</v>
      </c>
    </row>
    <row r="196" spans="2:10">
      <c r="B196" t="s">
        <v>680</v>
      </c>
      <c r="C196" t="s">
        <v>681</v>
      </c>
      <c r="D196" t="s">
        <v>682</v>
      </c>
      <c r="E196" t="s">
        <v>683</v>
      </c>
      <c r="F196" t="s">
        <v>684</v>
      </c>
      <c r="G196" t="s">
        <v>693</v>
      </c>
      <c r="H196" t="s">
        <v>694</v>
      </c>
      <c r="I196" t="s">
        <v>695</v>
      </c>
      <c r="J196" t="s">
        <v>180</v>
      </c>
    </row>
    <row r="197" spans="2:10">
      <c r="B197" t="s">
        <v>316</v>
      </c>
      <c r="C197" t="s">
        <v>814</v>
      </c>
      <c r="D197" t="s">
        <v>318</v>
      </c>
      <c r="E197">
        <v>15</v>
      </c>
      <c r="F197" t="s">
        <v>45</v>
      </c>
      <c r="G197" t="s">
        <v>815</v>
      </c>
      <c r="H197" t="s">
        <v>612</v>
      </c>
    </row>
    <row r="198" spans="2:10">
      <c r="B198" t="s">
        <v>319</v>
      </c>
      <c r="C198" t="s">
        <v>814</v>
      </c>
      <c r="D198" t="s">
        <v>320</v>
      </c>
      <c r="E198">
        <v>15</v>
      </c>
      <c r="F198" t="s">
        <v>45</v>
      </c>
      <c r="G198" t="s">
        <v>816</v>
      </c>
    </row>
    <row r="199" spans="2:10">
      <c r="B199" t="s">
        <v>321</v>
      </c>
      <c r="C199" t="s">
        <v>814</v>
      </c>
      <c r="D199" t="s">
        <v>321</v>
      </c>
      <c r="E199">
        <v>15</v>
      </c>
      <c r="F199" t="s">
        <v>45</v>
      </c>
      <c r="G199" t="s">
        <v>817</v>
      </c>
    </row>
    <row r="200" spans="2:10">
      <c r="B200" t="s">
        <v>322</v>
      </c>
      <c r="C200" t="s">
        <v>814</v>
      </c>
      <c r="D200" t="s">
        <v>323</v>
      </c>
      <c r="E200">
        <v>41</v>
      </c>
      <c r="F200" t="s">
        <v>45</v>
      </c>
      <c r="G200" t="s">
        <v>818</v>
      </c>
      <c r="H200" t="s">
        <v>616</v>
      </c>
    </row>
    <row r="201" spans="2:10">
      <c r="B201" t="s">
        <v>617</v>
      </c>
      <c r="C201" t="s">
        <v>814</v>
      </c>
      <c r="D201" t="s">
        <v>618</v>
      </c>
      <c r="E201">
        <v>90</v>
      </c>
      <c r="F201" t="s">
        <v>45</v>
      </c>
      <c r="G201" t="s">
        <v>818</v>
      </c>
      <c r="H201" t="s">
        <v>620</v>
      </c>
    </row>
    <row r="202" spans="2:10">
      <c r="B202" t="s">
        <v>324</v>
      </c>
      <c r="C202" t="s">
        <v>819</v>
      </c>
      <c r="D202" t="s">
        <v>326</v>
      </c>
      <c r="E202">
        <v>87</v>
      </c>
      <c r="F202" t="s">
        <v>45</v>
      </c>
      <c r="G202" t="s">
        <v>820</v>
      </c>
    </row>
    <row r="203" spans="2:10">
      <c r="B203" t="s">
        <v>328</v>
      </c>
      <c r="C203" t="s">
        <v>821</v>
      </c>
      <c r="D203" t="s">
        <v>330</v>
      </c>
      <c r="E203">
        <v>87</v>
      </c>
      <c r="F203" t="s">
        <v>45</v>
      </c>
      <c r="G203" t="s">
        <v>822</v>
      </c>
    </row>
    <row r="204" spans="2:10">
      <c r="B204" t="s">
        <v>332</v>
      </c>
      <c r="C204" t="s">
        <v>814</v>
      </c>
      <c r="D204" t="s">
        <v>621</v>
      </c>
      <c r="E204">
        <v>280</v>
      </c>
      <c r="F204" t="s">
        <v>45</v>
      </c>
      <c r="G204" t="s">
        <v>823</v>
      </c>
    </row>
    <row r="205" spans="2:10">
      <c r="B205" t="s">
        <v>333</v>
      </c>
      <c r="C205" t="s">
        <v>814</v>
      </c>
      <c r="D205" t="s">
        <v>623</v>
      </c>
      <c r="E205">
        <v>186</v>
      </c>
      <c r="F205" t="s">
        <v>45</v>
      </c>
      <c r="G205" t="s">
        <v>824</v>
      </c>
    </row>
    <row r="206" spans="2:10">
      <c r="B206" t="s">
        <v>334</v>
      </c>
      <c r="C206" t="s">
        <v>825</v>
      </c>
      <c r="D206" t="s">
        <v>826</v>
      </c>
      <c r="E206">
        <v>5</v>
      </c>
      <c r="F206" t="s">
        <v>45</v>
      </c>
      <c r="G206" t="s">
        <v>827</v>
      </c>
    </row>
    <row r="207" spans="2:10">
      <c r="B207" t="s">
        <v>338</v>
      </c>
      <c r="C207" t="s">
        <v>828</v>
      </c>
      <c r="D207" t="s">
        <v>828</v>
      </c>
      <c r="E207">
        <v>7</v>
      </c>
      <c r="F207" t="s">
        <v>45</v>
      </c>
      <c r="G207" t="s">
        <v>829</v>
      </c>
    </row>
    <row r="208" spans="2:10">
      <c r="B208" t="s">
        <v>341</v>
      </c>
      <c r="C208" t="s">
        <v>814</v>
      </c>
      <c r="D208" t="s">
        <v>342</v>
      </c>
      <c r="E208">
        <v>56</v>
      </c>
      <c r="F208" t="s">
        <v>45</v>
      </c>
      <c r="G208" t="s">
        <v>830</v>
      </c>
    </row>
    <row r="209" spans="2:10">
      <c r="B209" t="s">
        <v>831</v>
      </c>
    </row>
    <row r="210" spans="2:10">
      <c r="B210" t="s">
        <v>626</v>
      </c>
      <c r="C210" t="s">
        <v>814</v>
      </c>
      <c r="D210" t="s">
        <v>627</v>
      </c>
      <c r="E210">
        <v>402</v>
      </c>
      <c r="F210" t="s">
        <v>45</v>
      </c>
      <c r="G210" t="s">
        <v>832</v>
      </c>
      <c r="H210" t="s">
        <v>628</v>
      </c>
      <c r="I210" t="s">
        <v>629</v>
      </c>
    </row>
    <row r="212" spans="2:10">
      <c r="B212" t="s">
        <v>718</v>
      </c>
    </row>
    <row r="213" spans="2:10">
      <c r="B213" t="s">
        <v>736</v>
      </c>
    </row>
    <row r="216" spans="2:10">
      <c r="B216" t="s">
        <v>833</v>
      </c>
      <c r="E216" t="s">
        <v>769</v>
      </c>
    </row>
    <row r="217" spans="2:10">
      <c r="B217" t="s">
        <v>680</v>
      </c>
      <c r="C217" t="s">
        <v>681</v>
      </c>
      <c r="D217" t="s">
        <v>682</v>
      </c>
      <c r="E217" t="s">
        <v>683</v>
      </c>
      <c r="F217" t="s">
        <v>684</v>
      </c>
      <c r="G217" t="s">
        <v>693</v>
      </c>
      <c r="H217" t="s">
        <v>694</v>
      </c>
      <c r="I217" t="s">
        <v>695</v>
      </c>
      <c r="J217" t="s">
        <v>180</v>
      </c>
    </row>
    <row r="218" spans="2:10">
      <c r="B218" t="s">
        <v>834</v>
      </c>
      <c r="C218" t="s">
        <v>835</v>
      </c>
      <c r="D218" t="s">
        <v>836</v>
      </c>
      <c r="E218">
        <v>69</v>
      </c>
      <c r="F218" t="s">
        <v>45</v>
      </c>
      <c r="G218" t="s">
        <v>837</v>
      </c>
      <c r="H218" t="s">
        <v>838</v>
      </c>
    </row>
    <row r="219" spans="2:10">
      <c r="B219" t="s">
        <v>839</v>
      </c>
      <c r="E219">
        <v>69</v>
      </c>
      <c r="F219" t="s">
        <v>45</v>
      </c>
      <c r="G219" t="s">
        <v>840</v>
      </c>
    </row>
    <row r="220" spans="2:10">
      <c r="B220" t="s">
        <v>841</v>
      </c>
      <c r="E220">
        <v>69</v>
      </c>
      <c r="F220" t="s">
        <v>45</v>
      </c>
      <c r="G220" t="s">
        <v>842</v>
      </c>
    </row>
    <row r="221" spans="2:10">
      <c r="B221" t="s">
        <v>15</v>
      </c>
      <c r="E221">
        <v>69</v>
      </c>
      <c r="F221" t="s">
        <v>45</v>
      </c>
      <c r="G221" t="s">
        <v>844</v>
      </c>
    </row>
    <row r="222" spans="2:10">
      <c r="B222" t="s">
        <v>845</v>
      </c>
      <c r="E222">
        <v>63</v>
      </c>
      <c r="F222" t="s">
        <v>45</v>
      </c>
      <c r="G222" t="s">
        <v>846</v>
      </c>
    </row>
    <row r="223" spans="2:10">
      <c r="B223" t="s">
        <v>847</v>
      </c>
      <c r="E223">
        <v>63</v>
      </c>
      <c r="F223" t="s">
        <v>45</v>
      </c>
      <c r="G223" t="s">
        <v>848</v>
      </c>
    </row>
    <row r="224" spans="2:10">
      <c r="B224" t="s">
        <v>849</v>
      </c>
      <c r="E224">
        <v>63</v>
      </c>
      <c r="F224" t="s">
        <v>45</v>
      </c>
      <c r="G224" t="s">
        <v>850</v>
      </c>
    </row>
    <row r="225" spans="2:10">
      <c r="B225" t="s">
        <v>16</v>
      </c>
      <c r="E225">
        <v>63</v>
      </c>
      <c r="F225" t="s">
        <v>45</v>
      </c>
      <c r="G225" t="s">
        <v>851</v>
      </c>
    </row>
    <row r="226" spans="2:10">
      <c r="B226" t="s">
        <v>13</v>
      </c>
      <c r="D226" t="s">
        <v>852</v>
      </c>
      <c r="E226">
        <v>94</v>
      </c>
      <c r="F226" t="s">
        <v>45</v>
      </c>
      <c r="G226" t="s">
        <v>853</v>
      </c>
    </row>
    <row r="227" spans="2:10">
      <c r="B227" t="s">
        <v>854</v>
      </c>
      <c r="E227">
        <v>94</v>
      </c>
      <c r="F227" t="s">
        <v>45</v>
      </c>
      <c r="G227" t="s">
        <v>855</v>
      </c>
    </row>
    <row r="228" spans="2:10">
      <c r="B228" t="s">
        <v>14</v>
      </c>
      <c r="E228">
        <v>88</v>
      </c>
      <c r="F228" t="s">
        <v>45</v>
      </c>
      <c r="G228" t="s">
        <v>856</v>
      </c>
    </row>
    <row r="229" spans="2:10">
      <c r="B229" t="s">
        <v>857</v>
      </c>
      <c r="E229">
        <v>88</v>
      </c>
      <c r="F229" t="s">
        <v>45</v>
      </c>
      <c r="G229" t="s">
        <v>858</v>
      </c>
    </row>
    <row r="231" spans="2:10">
      <c r="B231" t="s">
        <v>859</v>
      </c>
      <c r="E231" t="s">
        <v>769</v>
      </c>
    </row>
    <row r="232" spans="2:10">
      <c r="B232" t="s">
        <v>634</v>
      </c>
      <c r="C232" t="s">
        <v>814</v>
      </c>
      <c r="D232" t="s">
        <v>635</v>
      </c>
      <c r="E232">
        <v>353</v>
      </c>
      <c r="F232" t="s">
        <v>45</v>
      </c>
      <c r="G232" t="s">
        <v>860</v>
      </c>
      <c r="H232" t="s">
        <v>628</v>
      </c>
      <c r="I232" t="s">
        <v>629</v>
      </c>
    </row>
    <row r="234" spans="2:10">
      <c r="B234" t="s">
        <v>718</v>
      </c>
    </row>
    <row r="235" spans="2:10">
      <c r="B235" t="s">
        <v>736</v>
      </c>
    </row>
    <row r="238" spans="2:10">
      <c r="B238" t="s">
        <v>680</v>
      </c>
      <c r="C238" t="s">
        <v>681</v>
      </c>
      <c r="D238" t="s">
        <v>682</v>
      </c>
      <c r="E238" t="s">
        <v>683</v>
      </c>
      <c r="F238" t="s">
        <v>684</v>
      </c>
      <c r="G238" t="s">
        <v>693</v>
      </c>
      <c r="H238" t="s">
        <v>694</v>
      </c>
      <c r="I238" t="s">
        <v>695</v>
      </c>
      <c r="J238" t="s">
        <v>180</v>
      </c>
    </row>
    <row r="239" spans="2:10">
      <c r="B239" t="s">
        <v>861</v>
      </c>
      <c r="E239" t="s">
        <v>769</v>
      </c>
    </row>
    <row r="240" spans="2:10">
      <c r="B240" t="s">
        <v>637</v>
      </c>
      <c r="C240" t="s">
        <v>821</v>
      </c>
      <c r="D240" t="s">
        <v>639</v>
      </c>
      <c r="E240">
        <v>329</v>
      </c>
      <c r="F240" t="s">
        <v>45</v>
      </c>
      <c r="G240" t="s">
        <v>862</v>
      </c>
      <c r="H240" t="s">
        <v>641</v>
      </c>
      <c r="I240" t="s">
        <v>642</v>
      </c>
    </row>
    <row r="241" spans="2:9">
      <c r="B241" t="s">
        <v>643</v>
      </c>
    </row>
    <row r="242" spans="2:9">
      <c r="B242" t="s">
        <v>863</v>
      </c>
      <c r="E242" t="s">
        <v>769</v>
      </c>
    </row>
    <row r="243" spans="2:9">
      <c r="B243" t="s">
        <v>645</v>
      </c>
      <c r="C243" t="s">
        <v>821</v>
      </c>
      <c r="D243" t="s">
        <v>646</v>
      </c>
      <c r="E243">
        <v>390</v>
      </c>
      <c r="F243" t="s">
        <v>45</v>
      </c>
      <c r="G243" t="s">
        <v>864</v>
      </c>
      <c r="H243" t="s">
        <v>641</v>
      </c>
      <c r="I243" t="s">
        <v>642</v>
      </c>
    </row>
    <row r="244" spans="2:9">
      <c r="B244" t="s">
        <v>648</v>
      </c>
    </row>
    <row r="245" spans="2:9">
      <c r="B245" t="s">
        <v>649</v>
      </c>
    </row>
    <row r="246" spans="2:9">
      <c r="B246" t="s">
        <v>650</v>
      </c>
    </row>
    <row r="247" spans="2:9">
      <c r="B247" t="s">
        <v>651</v>
      </c>
    </row>
    <row r="248" spans="2:9">
      <c r="B248" t="s">
        <v>652</v>
      </c>
    </row>
    <row r="249" spans="2:9">
      <c r="B249" t="s">
        <v>653</v>
      </c>
    </row>
    <row r="250" spans="2:9">
      <c r="B250" t="s">
        <v>654</v>
      </c>
    </row>
    <row r="251" spans="2:9">
      <c r="B251" t="s">
        <v>655</v>
      </c>
    </row>
    <row r="253" spans="2:9">
      <c r="B253" t="s">
        <v>865</v>
      </c>
      <c r="E253" t="s">
        <v>769</v>
      </c>
    </row>
    <row r="254" spans="2:9">
      <c r="B254" t="s">
        <v>657</v>
      </c>
      <c r="C254" t="s">
        <v>821</v>
      </c>
      <c r="D254" t="s">
        <v>639</v>
      </c>
      <c r="E254">
        <v>365</v>
      </c>
      <c r="F254" t="s">
        <v>45</v>
      </c>
      <c r="G254" t="s">
        <v>866</v>
      </c>
      <c r="H254" t="s">
        <v>641</v>
      </c>
      <c r="I254" t="s">
        <v>642</v>
      </c>
    </row>
    <row r="255" spans="2:9">
      <c r="B255" t="s">
        <v>659</v>
      </c>
    </row>
    <row r="256" spans="2:9">
      <c r="B256" t="s">
        <v>867</v>
      </c>
      <c r="E256" t="s">
        <v>769</v>
      </c>
    </row>
    <row r="257" spans="2:10">
      <c r="B257" t="s">
        <v>661</v>
      </c>
      <c r="C257" t="s">
        <v>821</v>
      </c>
      <c r="D257" t="s">
        <v>646</v>
      </c>
      <c r="E257">
        <v>438</v>
      </c>
      <c r="F257" t="s">
        <v>45</v>
      </c>
      <c r="G257" t="s">
        <v>866</v>
      </c>
      <c r="H257" t="s">
        <v>641</v>
      </c>
      <c r="I257" t="s">
        <v>642</v>
      </c>
    </row>
    <row r="258" spans="2:10">
      <c r="B258" t="s">
        <v>662</v>
      </c>
      <c r="G258" t="s">
        <v>640</v>
      </c>
    </row>
    <row r="259" spans="2:10">
      <c r="B259" t="s">
        <v>663</v>
      </c>
      <c r="G259" t="s">
        <v>640</v>
      </c>
    </row>
    <row r="260" spans="2:10">
      <c r="B260" t="s">
        <v>664</v>
      </c>
      <c r="G260" t="s">
        <v>640</v>
      </c>
    </row>
    <row r="261" spans="2:10">
      <c r="B261" t="s">
        <v>665</v>
      </c>
      <c r="G261" t="s">
        <v>640</v>
      </c>
    </row>
    <row r="262" spans="2:10">
      <c r="B262" t="s">
        <v>666</v>
      </c>
      <c r="G262" t="s">
        <v>640</v>
      </c>
    </row>
    <row r="263" spans="2:10">
      <c r="B263" t="s">
        <v>667</v>
      </c>
      <c r="G263" t="s">
        <v>640</v>
      </c>
    </row>
    <row r="264" spans="2:10">
      <c r="B264" t="s">
        <v>668</v>
      </c>
      <c r="G264" t="s">
        <v>640</v>
      </c>
    </row>
    <row r="265" spans="2:10">
      <c r="B265" t="s">
        <v>669</v>
      </c>
    </row>
    <row r="268" spans="2:10">
      <c r="B268" t="s">
        <v>868</v>
      </c>
    </row>
    <row r="271" spans="2:10">
      <c r="B271" t="s">
        <v>859</v>
      </c>
      <c r="E271" t="s">
        <v>769</v>
      </c>
    </row>
    <row r="272" spans="2:10">
      <c r="B272" t="s">
        <v>680</v>
      </c>
      <c r="C272" t="s">
        <v>681</v>
      </c>
      <c r="D272" t="s">
        <v>682</v>
      </c>
      <c r="E272" t="s">
        <v>683</v>
      </c>
      <c r="F272" t="s">
        <v>684</v>
      </c>
      <c r="G272" t="s">
        <v>693</v>
      </c>
      <c r="H272" t="s">
        <v>694</v>
      </c>
      <c r="I272" t="s">
        <v>695</v>
      </c>
      <c r="J272" t="s">
        <v>180</v>
      </c>
    </row>
    <row r="273" spans="2:7">
      <c r="B273" t="s">
        <v>344</v>
      </c>
      <c r="C273" t="s">
        <v>821</v>
      </c>
      <c r="D273" t="s">
        <v>345</v>
      </c>
      <c r="E273">
        <v>280</v>
      </c>
      <c r="F273" t="s">
        <v>45</v>
      </c>
      <c r="G273" t="s">
        <v>869</v>
      </c>
    </row>
    <row r="274" spans="2:7">
      <c r="B274" t="s">
        <v>346</v>
      </c>
      <c r="C274" t="s">
        <v>821</v>
      </c>
      <c r="D274" t="s">
        <v>345</v>
      </c>
      <c r="E274">
        <v>280</v>
      </c>
      <c r="F274" t="s">
        <v>45</v>
      </c>
      <c r="G274" t="s">
        <v>870</v>
      </c>
    </row>
    <row r="275" spans="2:7">
      <c r="B275" t="s">
        <v>347</v>
      </c>
      <c r="C275" t="s">
        <v>819</v>
      </c>
      <c r="D275" t="s">
        <v>348</v>
      </c>
      <c r="E275">
        <v>206</v>
      </c>
      <c r="F275" t="s">
        <v>45</v>
      </c>
      <c r="G275" t="s">
        <v>871</v>
      </c>
    </row>
    <row r="276" spans="2:7">
      <c r="B276" t="s">
        <v>349</v>
      </c>
      <c r="C276" t="s">
        <v>819</v>
      </c>
      <c r="D276" t="s">
        <v>348</v>
      </c>
      <c r="E276">
        <v>206</v>
      </c>
      <c r="F276" t="s">
        <v>45</v>
      </c>
      <c r="G276" t="s">
        <v>871</v>
      </c>
    </row>
    <row r="277" spans="2:7">
      <c r="B277" t="s">
        <v>350</v>
      </c>
      <c r="C277" t="s">
        <v>819</v>
      </c>
      <c r="D277" t="s">
        <v>351</v>
      </c>
      <c r="E277">
        <v>260</v>
      </c>
      <c r="F277" t="s">
        <v>45</v>
      </c>
      <c r="G277" t="s">
        <v>872</v>
      </c>
    </row>
    <row r="278" spans="2:7">
      <c r="B278" t="s">
        <v>352</v>
      </c>
      <c r="C278" t="s">
        <v>819</v>
      </c>
      <c r="D278" t="s">
        <v>351</v>
      </c>
      <c r="E278">
        <v>290</v>
      </c>
      <c r="F278" t="s">
        <v>45</v>
      </c>
      <c r="G278" t="s">
        <v>872</v>
      </c>
    </row>
  </sheetData>
  <sheetProtection algorithmName="SHA-512" hashValue="eFvbR9zbG/60rTKToPPyjEOHJpoMqhyWRkHcZJ9KYK55HJzzKhzv69PeECx1+QQeMejlHiX5rc088rUDQMX6hw==" saltValue="dPWW04jfkEhoGRmcYhlmdg==" spinCount="100000" sheet="1" objects="1" scenarios="1" formatRow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0:P20"/>
  <sheetViews>
    <sheetView topLeftCell="Q1" workbookViewId="0">
      <selection sqref="A1:P65536"/>
    </sheetView>
  </sheetViews>
  <sheetFormatPr defaultRowHeight="12.75"/>
  <cols>
    <col min="1" max="1" width="0" hidden="1" customWidth="1"/>
    <col min="2" max="5" width="9.140625" hidden="1" customWidth="1"/>
    <col min="6" max="6" width="17.140625" hidden="1" customWidth="1"/>
    <col min="7" max="12" width="9.140625" hidden="1" customWidth="1"/>
    <col min="13" max="13" width="13.5703125" hidden="1" customWidth="1"/>
    <col min="14" max="16" width="9.140625" hidden="1" customWidth="1"/>
  </cols>
  <sheetData>
    <row r="10" spans="3:15" ht="15">
      <c r="C10" s="43" t="s">
        <v>62</v>
      </c>
      <c r="D10" s="43"/>
      <c r="E10" s="43"/>
      <c r="F10" s="44"/>
      <c r="G10" s="44"/>
      <c r="H10" s="44"/>
      <c r="J10" s="43" t="s">
        <v>61</v>
      </c>
      <c r="K10" s="43"/>
      <c r="L10" s="43"/>
      <c r="M10" s="44"/>
      <c r="N10" s="44"/>
      <c r="O10" s="44"/>
    </row>
    <row r="11" spans="3:15" ht="15">
      <c r="C11" s="43"/>
      <c r="D11" s="43"/>
      <c r="E11" s="43"/>
      <c r="F11" s="44"/>
      <c r="G11" s="44"/>
      <c r="H11" s="44"/>
      <c r="J11" s="43"/>
      <c r="K11" s="43"/>
      <c r="L11" s="43"/>
      <c r="M11" s="44"/>
      <c r="N11" s="44"/>
      <c r="O11" s="44"/>
    </row>
    <row r="12" spans="3:15" ht="15">
      <c r="C12" s="43"/>
      <c r="D12" s="43"/>
      <c r="E12" s="43"/>
      <c r="F12" s="44"/>
      <c r="G12" s="44"/>
      <c r="H12" s="44"/>
      <c r="J12" s="43"/>
      <c r="K12" s="43"/>
      <c r="L12" s="43"/>
      <c r="M12" s="44"/>
      <c r="N12" s="44"/>
      <c r="O12" s="44"/>
    </row>
    <row r="13" spans="3:15" ht="15">
      <c r="C13" s="43"/>
      <c r="D13" s="43"/>
      <c r="E13" s="43"/>
      <c r="F13" s="44"/>
      <c r="G13" s="44"/>
      <c r="H13" s="44"/>
      <c r="J13" s="43"/>
      <c r="K13" s="43"/>
      <c r="L13" s="43"/>
      <c r="M13" s="44"/>
      <c r="N13" s="44"/>
      <c r="O13" s="44"/>
    </row>
    <row r="14" spans="3:15" ht="15">
      <c r="C14" s="43" t="s">
        <v>18</v>
      </c>
      <c r="D14" s="43">
        <f>Configuration!F6*1.5*2</f>
        <v>60</v>
      </c>
      <c r="E14" s="43" t="s">
        <v>63</v>
      </c>
      <c r="F14" s="44" t="s">
        <v>22</v>
      </c>
      <c r="G14" s="44">
        <f>IF(Configuration!N5=Configuration!V9,(Configuration!N6+Configuration!N7)*5,0)</f>
        <v>0</v>
      </c>
      <c r="H14" s="44" t="s">
        <v>63</v>
      </c>
      <c r="J14" s="43" t="s">
        <v>18</v>
      </c>
      <c r="K14" s="43">
        <f>Configuration!F6*2.5</f>
        <v>50</v>
      </c>
      <c r="L14" s="43" t="s">
        <v>63</v>
      </c>
      <c r="M14" s="44" t="s">
        <v>22</v>
      </c>
      <c r="N14" s="44">
        <f>IF(Configuration!N5=Configuration!V9,(Configuration!N6+Configuration!N7)*5,0)</f>
        <v>0</v>
      </c>
      <c r="O14" s="44" t="s">
        <v>63</v>
      </c>
    </row>
    <row r="15" spans="3:15" ht="15">
      <c r="C15" s="43" t="s">
        <v>19</v>
      </c>
      <c r="D15" s="43">
        <f>Configuration!F7*0.5*2</f>
        <v>0</v>
      </c>
      <c r="E15" s="43" t="s">
        <v>63</v>
      </c>
      <c r="F15" s="44"/>
      <c r="G15" s="44"/>
      <c r="H15" s="44"/>
      <c r="J15" s="43" t="s">
        <v>19</v>
      </c>
      <c r="K15" s="43">
        <f>Configuration!F7*1</f>
        <v>0</v>
      </c>
      <c r="L15" s="43" t="s">
        <v>63</v>
      </c>
      <c r="M15" s="44"/>
      <c r="N15" s="44"/>
      <c r="O15" s="44"/>
    </row>
    <row r="16" spans="3:15" ht="15">
      <c r="C16" s="43" t="s">
        <v>20</v>
      </c>
      <c r="D16" s="43">
        <f>Configuration!F8*2*1.5</f>
        <v>0</v>
      </c>
      <c r="E16" s="43" t="s">
        <v>63</v>
      </c>
      <c r="F16" s="44"/>
      <c r="G16" s="44"/>
      <c r="H16" s="44"/>
      <c r="J16" s="43" t="s">
        <v>20</v>
      </c>
      <c r="K16" s="43">
        <f>Configuration!F8*1.5</f>
        <v>0</v>
      </c>
      <c r="L16" s="43" t="s">
        <v>63</v>
      </c>
      <c r="M16" s="44"/>
      <c r="N16" s="44"/>
      <c r="O16" s="44"/>
    </row>
    <row r="17" spans="3:15" ht="15">
      <c r="C17" s="43"/>
      <c r="D17" s="43"/>
      <c r="E17" s="43"/>
      <c r="F17" s="44"/>
      <c r="G17" s="44"/>
      <c r="H17" s="44"/>
      <c r="J17" s="43"/>
      <c r="K17" s="43"/>
      <c r="L17" s="43"/>
      <c r="M17" s="44"/>
      <c r="N17" s="44"/>
      <c r="O17" s="44"/>
    </row>
    <row r="18" spans="3:15" ht="15">
      <c r="C18" s="43"/>
      <c r="D18" s="43"/>
      <c r="E18" s="43"/>
      <c r="F18" s="44"/>
      <c r="G18" s="44"/>
      <c r="H18" s="44"/>
      <c r="J18" s="43"/>
      <c r="K18" s="43"/>
      <c r="L18" s="43"/>
      <c r="M18" s="44"/>
      <c r="N18" s="44"/>
      <c r="O18" s="44"/>
    </row>
    <row r="19" spans="3:15" ht="15">
      <c r="C19" s="43"/>
      <c r="D19" s="43"/>
      <c r="E19" s="43"/>
      <c r="F19" s="44"/>
      <c r="G19" s="44"/>
      <c r="H19" s="44"/>
      <c r="J19" s="43"/>
      <c r="K19" s="43"/>
      <c r="L19" s="43"/>
      <c r="M19" s="44"/>
      <c r="N19" s="44"/>
      <c r="O19" s="44"/>
    </row>
    <row r="20" spans="3:15" ht="15">
      <c r="C20" s="43" t="s">
        <v>21</v>
      </c>
      <c r="D20" s="43">
        <f>SUM(D14:D16)</f>
        <v>60</v>
      </c>
      <c r="E20" s="43" t="s">
        <v>63</v>
      </c>
      <c r="F20" s="44" t="s">
        <v>23</v>
      </c>
      <c r="G20" s="44">
        <f>D20+G14</f>
        <v>60</v>
      </c>
      <c r="H20" s="44" t="s">
        <v>63</v>
      </c>
      <c r="J20" s="43" t="s">
        <v>21</v>
      </c>
      <c r="K20" s="43">
        <f>SUM(K14:K16)</f>
        <v>50</v>
      </c>
      <c r="L20" s="43" t="s">
        <v>63</v>
      </c>
      <c r="M20" s="44" t="s">
        <v>23</v>
      </c>
      <c r="N20" s="44">
        <f>K20+N14</f>
        <v>50</v>
      </c>
      <c r="O20" s="44" t="s">
        <v>63</v>
      </c>
    </row>
  </sheetData>
  <sheetProtection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85</TotalTime>
  <Application>Microsoft Excel</Application>
  <DocSecurity>0</DocSecurity>
  <ScaleCrop>false</ScaleCrop>
  <HeadingPairs>
    <vt:vector size="4" baseType="variant">
      <vt:variant>
        <vt:lpstr>Arkusze</vt:lpstr>
      </vt:variant>
      <vt:variant>
        <vt:i4>5</vt:i4>
      </vt:variant>
      <vt:variant>
        <vt:lpstr>Nazwane zakresy</vt:lpstr>
      </vt:variant>
      <vt:variant>
        <vt:i4>2</vt:i4>
      </vt:variant>
    </vt:vector>
  </HeadingPairs>
  <TitlesOfParts>
    <vt:vector size="7" baseType="lpstr">
      <vt:lpstr>Configuration</vt:lpstr>
      <vt:lpstr>Price list</vt:lpstr>
      <vt:lpstr>DW</vt:lpstr>
      <vt:lpstr>DWEN</vt:lpstr>
      <vt:lpstr>MOC</vt:lpstr>
      <vt:lpstr>Configuration!Obszar_wydruku</vt:lpstr>
      <vt:lpstr>'Price list'!Obszar_wydruku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Konfigurator garaż</dc:title>
  <dc:creator>AG</dc:creator>
  <dc:description>Rewizja:3 Wersja:1</dc:description>
  <cp:lastModifiedBy>Marek Hi</cp:lastModifiedBy>
  <cp:revision>54</cp:revision>
  <cp:lastPrinted>2019-07-19T07:34:40Z</cp:lastPrinted>
  <dcterms:created xsi:type="dcterms:W3CDTF">2016-11-13T18:50:36Z</dcterms:created>
  <dcterms:modified xsi:type="dcterms:W3CDTF">2020-03-24T10:59:02Z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